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25" tabRatio="672" firstSheet="2" activeTab="7"/>
  </bookViews>
  <sheets>
    <sheet name="all_bvmv" sheetId="1" r:id="rId1"/>
    <sheet name="w20_4port_lg_bvmv" sheetId="4" r:id="rId2"/>
    <sheet name="k20_yz85_bvmv" sheetId="5" r:id="rId3"/>
    <sheet name="all_mv" sheetId="3" r:id="rId4"/>
    <sheet name="w20_4port_lg_mv" sheetId="6" r:id="rId5"/>
    <sheet name="k20_yz85_mv" sheetId="7" r:id="rId6"/>
    <sheet name="opt4_poly" sheetId="8" r:id="rId7"/>
    <sheet name="opt3_poly" sheetId="9" r:id="rId8"/>
    <sheet name="summary_for_vdb" sheetId="11" r:id="rId9"/>
    <sheet name="Sheet1" sheetId="10" r:id="rId10"/>
  </sheets>
  <definedNames>
    <definedName name="_xlnm.Print_Area" localSheetId="3">all_mv!$C$7:$T$39</definedName>
    <definedName name="_xlnm.Print_Area" localSheetId="7">opt3_poly!$AJ$8:$AK$11</definedName>
    <definedName name="_xlnm.Print_Area" localSheetId="6">opt4_poly!$C$10:$G$21</definedName>
    <definedName name="_xlnm.Print_Area" localSheetId="8">summary_for_vdb!$AK$15:$AL$18</definedName>
  </definedNames>
  <calcPr calcId="145621"/>
</workbook>
</file>

<file path=xl/calcChain.xml><?xml version="1.0" encoding="utf-8"?>
<calcChain xmlns="http://schemas.openxmlformats.org/spreadsheetml/2006/main">
  <c r="H26" i="9" l="1"/>
  <c r="H27" i="9"/>
  <c r="H28" i="9"/>
  <c r="H29" i="9"/>
  <c r="H30" i="9"/>
  <c r="H31" i="9"/>
  <c r="H32" i="9"/>
  <c r="H33" i="9"/>
  <c r="H34" i="9"/>
  <c r="H35" i="9"/>
  <c r="H25" i="9"/>
  <c r="H13" i="9"/>
  <c r="H14" i="9"/>
  <c r="H15" i="9"/>
  <c r="H16" i="9"/>
  <c r="H17" i="9"/>
  <c r="H18" i="9"/>
  <c r="H19" i="9"/>
  <c r="H12" i="9"/>
  <c r="H63" i="9"/>
  <c r="H62" i="9"/>
  <c r="H61" i="9"/>
  <c r="H60" i="9"/>
  <c r="H59" i="9"/>
  <c r="H58" i="9"/>
  <c r="H57" i="9"/>
  <c r="H56" i="9"/>
  <c r="H55" i="9"/>
  <c r="H54" i="9"/>
  <c r="M22" i="11" l="1"/>
  <c r="M23" i="11"/>
  <c r="M24" i="11"/>
  <c r="M25" i="11"/>
  <c r="M26" i="11"/>
  <c r="M27" i="11"/>
  <c r="M28" i="11"/>
  <c r="M29" i="11"/>
  <c r="M21" i="11"/>
  <c r="K29" i="11"/>
  <c r="K28" i="11"/>
  <c r="K27" i="11"/>
  <c r="K26" i="11"/>
  <c r="K25" i="11"/>
  <c r="K24" i="11"/>
  <c r="K23" i="11"/>
  <c r="K22" i="11"/>
  <c r="K21" i="11"/>
  <c r="F22" i="11"/>
  <c r="F23" i="11"/>
  <c r="F24" i="11"/>
  <c r="F25" i="11"/>
  <c r="F26" i="11"/>
  <c r="F27" i="11"/>
  <c r="F28" i="11"/>
  <c r="F29" i="11"/>
  <c r="F21" i="11"/>
  <c r="S26" i="9" l="1"/>
  <c r="U26" i="9" s="1"/>
  <c r="S27" i="9"/>
  <c r="U27" i="9" s="1"/>
  <c r="S28" i="9"/>
  <c r="U28" i="9" s="1"/>
  <c r="S29" i="9"/>
  <c r="U29" i="9" s="1"/>
  <c r="S30" i="9"/>
  <c r="U30" i="9" s="1"/>
  <c r="S31" i="9"/>
  <c r="U31" i="9" s="1"/>
  <c r="S32" i="9"/>
  <c r="U32" i="9" s="1"/>
  <c r="S33" i="9"/>
  <c r="U33" i="9" s="1"/>
  <c r="S34" i="9"/>
  <c r="U34" i="9" s="1"/>
  <c r="S35" i="9"/>
  <c r="U35" i="9" s="1"/>
  <c r="S25" i="9"/>
  <c r="U25" i="9" s="1"/>
  <c r="J30" i="8"/>
  <c r="J34" i="8"/>
  <c r="H52" i="8"/>
  <c r="H48" i="8"/>
  <c r="H49" i="8"/>
  <c r="H50" i="8"/>
  <c r="H51" i="8"/>
  <c r="H47" i="8"/>
  <c r="H44" i="8"/>
  <c r="H45" i="8"/>
  <c r="H43" i="8"/>
  <c r="H36" i="8"/>
  <c r="J36" i="8" s="1"/>
  <c r="H28" i="8"/>
  <c r="J28" i="8" s="1"/>
  <c r="H27" i="8"/>
  <c r="J27" i="8" s="1"/>
  <c r="H29" i="8"/>
  <c r="J29" i="8" s="1"/>
  <c r="H30" i="8"/>
  <c r="H31" i="8"/>
  <c r="J31" i="8" s="1"/>
  <c r="H32" i="8"/>
  <c r="J32" i="8" s="1"/>
  <c r="H33" i="8"/>
  <c r="J33" i="8" s="1"/>
  <c r="H34" i="8"/>
  <c r="H35" i="8"/>
  <c r="J35" i="8" s="1"/>
  <c r="H26" i="8"/>
  <c r="J26" i="8" s="1"/>
  <c r="AC31" i="8"/>
  <c r="AC32" i="8"/>
  <c r="AC33" i="8"/>
  <c r="AC34" i="8"/>
  <c r="AC35" i="8"/>
  <c r="AC36" i="8"/>
  <c r="AC37" i="8"/>
  <c r="AC38" i="8"/>
  <c r="AC39" i="8"/>
  <c r="AC30" i="8"/>
  <c r="H13" i="8"/>
  <c r="H14" i="8"/>
  <c r="H15" i="8"/>
  <c r="H16" i="8"/>
  <c r="H17" i="8"/>
  <c r="H18" i="8"/>
  <c r="H19" i="8"/>
  <c r="H20" i="8"/>
  <c r="H21" i="8"/>
  <c r="H12" i="8"/>
  <c r="U80" i="6"/>
  <c r="U81" i="6" l="1"/>
  <c r="V81" i="6" s="1"/>
  <c r="U82" i="6"/>
  <c r="U83" i="6"/>
  <c r="U84" i="6"/>
  <c r="U85" i="6"/>
  <c r="U86" i="6"/>
  <c r="U87" i="6"/>
  <c r="V80" i="6"/>
  <c r="W81" i="6"/>
  <c r="O97" i="6"/>
  <c r="O98" i="6"/>
  <c r="O99" i="6"/>
  <c r="O100" i="6"/>
  <c r="O101" i="6"/>
  <c r="O102" i="6"/>
  <c r="O103" i="6"/>
  <c r="O104" i="6"/>
  <c r="O105" i="6"/>
  <c r="O106" i="6"/>
  <c r="O107" i="6"/>
  <c r="O96" i="6"/>
  <c r="E87" i="6"/>
  <c r="E86" i="6"/>
  <c r="E85" i="6"/>
  <c r="E84" i="6"/>
  <c r="E83" i="6"/>
  <c r="E82" i="6"/>
  <c r="E81" i="6"/>
  <c r="E80" i="6"/>
  <c r="W36" i="7"/>
  <c r="W29" i="6"/>
  <c r="E23" i="7"/>
  <c r="E24" i="7"/>
  <c r="E37" i="7"/>
  <c r="E36" i="7"/>
  <c r="E35" i="7"/>
  <c r="E30" i="7"/>
  <c r="E29" i="7"/>
  <c r="E22" i="7"/>
  <c r="E21" i="7"/>
  <c r="E10" i="7"/>
  <c r="E11" i="7"/>
  <c r="E12" i="7"/>
  <c r="E13" i="7"/>
  <c r="E14" i="7"/>
  <c r="E15" i="7"/>
  <c r="E16" i="7"/>
  <c r="E9" i="7"/>
  <c r="E8" i="7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5" i="6"/>
  <c r="AC9" i="7"/>
  <c r="AC10" i="7"/>
  <c r="AC11" i="7"/>
  <c r="AC12" i="7"/>
  <c r="AC13" i="7"/>
  <c r="AC14" i="7"/>
  <c r="AC15" i="7"/>
  <c r="AC16" i="7"/>
  <c r="AC8" i="7"/>
  <c r="E61" i="6"/>
  <c r="E60" i="6"/>
  <c r="E37" i="6"/>
  <c r="E38" i="6"/>
  <c r="E39" i="6"/>
  <c r="E40" i="6"/>
  <c r="E41" i="6"/>
  <c r="E42" i="6"/>
  <c r="E43" i="6"/>
  <c r="E44" i="6"/>
  <c r="E51" i="6"/>
  <c r="E52" i="6"/>
  <c r="E53" i="6"/>
  <c r="E73" i="6"/>
  <c r="E72" i="6"/>
  <c r="E67" i="6"/>
  <c r="E66" i="6"/>
  <c r="E59" i="6"/>
  <c r="E58" i="6"/>
  <c r="E50" i="6"/>
  <c r="E49" i="6"/>
  <c r="E36" i="6"/>
  <c r="AC60" i="6"/>
  <c r="AC61" i="6"/>
  <c r="AC51" i="6"/>
  <c r="AC52" i="6"/>
  <c r="AC53" i="6"/>
  <c r="AC59" i="6"/>
  <c r="AC58" i="6"/>
  <c r="AC50" i="6"/>
  <c r="AC49" i="6"/>
  <c r="AC37" i="6"/>
  <c r="AC38" i="6"/>
  <c r="AC39" i="6"/>
  <c r="AC40" i="6"/>
  <c r="AC41" i="6"/>
  <c r="AC42" i="6"/>
  <c r="AC43" i="6"/>
  <c r="AC44" i="6"/>
  <c r="AC36" i="6"/>
  <c r="AC35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8" i="6"/>
  <c r="V11" i="3"/>
  <c r="U9" i="1"/>
  <c r="U36" i="7"/>
  <c r="V36" i="7" s="1"/>
  <c r="U37" i="7"/>
  <c r="W37" i="7" s="1"/>
  <c r="V37" i="7"/>
  <c r="U30" i="7"/>
  <c r="V30" i="7" s="1"/>
  <c r="U22" i="7"/>
  <c r="V22" i="7" s="1"/>
  <c r="U23" i="7"/>
  <c r="V23" i="7" s="1"/>
  <c r="U24" i="7"/>
  <c r="W24" i="7" s="1"/>
  <c r="U9" i="7"/>
  <c r="V9" i="7" s="1"/>
  <c r="U10" i="7"/>
  <c r="V10" i="7" s="1"/>
  <c r="U11" i="7"/>
  <c r="V11" i="7" s="1"/>
  <c r="U12" i="7"/>
  <c r="W12" i="7" s="1"/>
  <c r="U13" i="7"/>
  <c r="V13" i="7" s="1"/>
  <c r="U14" i="7"/>
  <c r="V14" i="7" s="1"/>
  <c r="U15" i="7"/>
  <c r="V15" i="7" s="1"/>
  <c r="U16" i="7"/>
  <c r="V16" i="7" s="1"/>
  <c r="U35" i="7"/>
  <c r="V35" i="7" s="1"/>
  <c r="U29" i="7"/>
  <c r="V29" i="7" s="1"/>
  <c r="U21" i="7"/>
  <c r="V21" i="7" s="1"/>
  <c r="U8" i="7"/>
  <c r="V8" i="7" s="1"/>
  <c r="O51" i="4"/>
  <c r="U73" i="6"/>
  <c r="V73" i="6" s="1"/>
  <c r="U67" i="6"/>
  <c r="V67" i="6" s="1"/>
  <c r="U59" i="6"/>
  <c r="V59" i="6" s="1"/>
  <c r="U60" i="6"/>
  <c r="V60" i="6" s="1"/>
  <c r="U61" i="6"/>
  <c r="V61" i="6" s="1"/>
  <c r="U50" i="6"/>
  <c r="V50" i="6" s="1"/>
  <c r="U51" i="6"/>
  <c r="V51" i="6" s="1"/>
  <c r="U52" i="6"/>
  <c r="V52" i="6" s="1"/>
  <c r="U53" i="6"/>
  <c r="V53" i="6" s="1"/>
  <c r="U72" i="6"/>
  <c r="V72" i="6" s="1"/>
  <c r="U66" i="6"/>
  <c r="V66" i="6" s="1"/>
  <c r="U58" i="6"/>
  <c r="V58" i="6" s="1"/>
  <c r="U49" i="6"/>
  <c r="V49" i="6" s="1"/>
  <c r="U36" i="6"/>
  <c r="V36" i="6" s="1"/>
  <c r="U37" i="6"/>
  <c r="V37" i="6" s="1"/>
  <c r="U38" i="6"/>
  <c r="V38" i="6" s="1"/>
  <c r="U39" i="6"/>
  <c r="V39" i="6" s="1"/>
  <c r="U40" i="6"/>
  <c r="W40" i="6" s="1"/>
  <c r="V40" i="6"/>
  <c r="U41" i="6"/>
  <c r="V41" i="6" s="1"/>
  <c r="U42" i="6"/>
  <c r="V42" i="6" s="1"/>
  <c r="U43" i="6"/>
  <c r="V43" i="6" s="1"/>
  <c r="U44" i="6"/>
  <c r="W44" i="6" s="1"/>
  <c r="U35" i="6"/>
  <c r="V35" i="6" s="1"/>
  <c r="U9" i="6"/>
  <c r="V9" i="6" s="1"/>
  <c r="U10" i="6"/>
  <c r="W10" i="6" s="1"/>
  <c r="U11" i="6"/>
  <c r="V11" i="6" s="1"/>
  <c r="U12" i="6"/>
  <c r="V12" i="6" s="1"/>
  <c r="U13" i="6"/>
  <c r="V13" i="6" s="1"/>
  <c r="U14" i="6"/>
  <c r="V14" i="6" s="1"/>
  <c r="U15" i="6"/>
  <c r="V15" i="6" s="1"/>
  <c r="U16" i="6"/>
  <c r="V16" i="6" s="1"/>
  <c r="U17" i="6"/>
  <c r="V17" i="6" s="1"/>
  <c r="U18" i="6"/>
  <c r="V18" i="6" s="1"/>
  <c r="U19" i="6"/>
  <c r="V19" i="6" s="1"/>
  <c r="U20" i="6"/>
  <c r="W20" i="6" s="1"/>
  <c r="U21" i="6"/>
  <c r="V21" i="6" s="1"/>
  <c r="U22" i="6"/>
  <c r="V22" i="6" s="1"/>
  <c r="U23" i="6"/>
  <c r="V23" i="6" s="1"/>
  <c r="U24" i="6"/>
  <c r="V24" i="6" s="1"/>
  <c r="U25" i="6"/>
  <c r="V25" i="6" s="1"/>
  <c r="U26" i="6"/>
  <c r="V26" i="6" s="1"/>
  <c r="U27" i="6"/>
  <c r="V27" i="6" s="1"/>
  <c r="U28" i="6"/>
  <c r="V28" i="6" s="1"/>
  <c r="U29" i="6"/>
  <c r="V29" i="6" s="1"/>
  <c r="U30" i="6"/>
  <c r="V30" i="6" s="1"/>
  <c r="U8" i="6"/>
  <c r="V8" i="6" s="1"/>
  <c r="T9" i="5"/>
  <c r="U9" i="5" s="1"/>
  <c r="T10" i="5"/>
  <c r="U10" i="5" s="1"/>
  <c r="T11" i="5"/>
  <c r="U11" i="5" s="1"/>
  <c r="T12" i="5"/>
  <c r="U12" i="5" s="1"/>
  <c r="T13" i="5"/>
  <c r="U13" i="5" s="1"/>
  <c r="T8" i="5"/>
  <c r="U8" i="5" s="1"/>
  <c r="U27" i="4"/>
  <c r="U15" i="4"/>
  <c r="T27" i="4"/>
  <c r="T28" i="4"/>
  <c r="U28" i="4" s="1"/>
  <c r="T29" i="4"/>
  <c r="U29" i="4" s="1"/>
  <c r="T30" i="4"/>
  <c r="U30" i="4" s="1"/>
  <c r="T31" i="4"/>
  <c r="U31" i="4" s="1"/>
  <c r="T9" i="4"/>
  <c r="U9" i="4" s="1"/>
  <c r="T10" i="4"/>
  <c r="U10" i="4" s="1"/>
  <c r="T11" i="4"/>
  <c r="U11" i="4" s="1"/>
  <c r="T12" i="4"/>
  <c r="U12" i="4" s="1"/>
  <c r="T13" i="4"/>
  <c r="U13" i="4" s="1"/>
  <c r="T14" i="4"/>
  <c r="U14" i="4" s="1"/>
  <c r="T15" i="4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 s="1"/>
  <c r="T8" i="4"/>
  <c r="U8" i="4" s="1"/>
  <c r="O40" i="4"/>
  <c r="O50" i="4"/>
  <c r="O49" i="4"/>
  <c r="P49" i="4" s="1"/>
  <c r="O48" i="4"/>
  <c r="O47" i="4"/>
  <c r="O46" i="4"/>
  <c r="O45" i="4"/>
  <c r="O41" i="4"/>
  <c r="O42" i="4"/>
  <c r="O43" i="4"/>
  <c r="P43" i="4" s="1"/>
  <c r="O44" i="4"/>
  <c r="P44" i="4" s="1"/>
  <c r="P104" i="6" l="1"/>
  <c r="P101" i="6"/>
  <c r="P99" i="6"/>
  <c r="P42" i="4"/>
  <c r="W9" i="7"/>
  <c r="W21" i="7"/>
  <c r="W22" i="7"/>
  <c r="P48" i="4"/>
  <c r="W10" i="7"/>
  <c r="W8" i="7"/>
  <c r="W23" i="7"/>
  <c r="W80" i="6"/>
  <c r="P102" i="6"/>
  <c r="P97" i="6"/>
  <c r="P103" i="6"/>
  <c r="P107" i="6"/>
  <c r="P100" i="6"/>
  <c r="P105" i="6"/>
  <c r="P98" i="6"/>
  <c r="P106" i="6"/>
  <c r="W35" i="6"/>
  <c r="V20" i="6"/>
  <c r="W67" i="6"/>
  <c r="W25" i="6"/>
  <c r="W43" i="6"/>
  <c r="W61" i="6"/>
  <c r="W21" i="6"/>
  <c r="W42" i="6"/>
  <c r="W53" i="6"/>
  <c r="W9" i="6"/>
  <c r="W39" i="6"/>
  <c r="W13" i="6"/>
  <c r="W28" i="6"/>
  <c r="W12" i="6"/>
  <c r="W66" i="6"/>
  <c r="W52" i="6"/>
  <c r="W13" i="7"/>
  <c r="P47" i="4"/>
  <c r="V12" i="7"/>
  <c r="W8" i="6"/>
  <c r="W27" i="6"/>
  <c r="W23" i="6"/>
  <c r="W19" i="6"/>
  <c r="W15" i="6"/>
  <c r="W11" i="6"/>
  <c r="W36" i="6"/>
  <c r="W41" i="6"/>
  <c r="W37" i="6"/>
  <c r="W72" i="6"/>
  <c r="W60" i="6"/>
  <c r="W51" i="6"/>
  <c r="W29" i="7"/>
  <c r="W30" i="7"/>
  <c r="W16" i="7"/>
  <c r="W17" i="6"/>
  <c r="W58" i="6"/>
  <c r="W14" i="7"/>
  <c r="W24" i="6"/>
  <c r="W16" i="6"/>
  <c r="W38" i="6"/>
  <c r="V10" i="6"/>
  <c r="V44" i="6"/>
  <c r="V24" i="7"/>
  <c r="W30" i="6"/>
  <c r="W26" i="6"/>
  <c r="W22" i="6"/>
  <c r="W18" i="6"/>
  <c r="W14" i="6"/>
  <c r="W49" i="6"/>
  <c r="W73" i="6"/>
  <c r="W59" i="6"/>
  <c r="W50" i="6"/>
  <c r="W35" i="7"/>
  <c r="W15" i="7"/>
  <c r="W11" i="7"/>
  <c r="P51" i="4"/>
  <c r="P41" i="4"/>
  <c r="P46" i="4"/>
  <c r="P50" i="4"/>
  <c r="P45" i="4"/>
</calcChain>
</file>

<file path=xl/sharedStrings.xml><?xml version="1.0" encoding="utf-8"?>
<sst xmlns="http://schemas.openxmlformats.org/spreadsheetml/2006/main" count="1587" uniqueCount="160">
  <si>
    <t>rec_id</t>
  </si>
  <si>
    <t xml:space="preserve"> 5 - 17.1</t>
  </si>
  <si>
    <t xml:space="preserve"> 10.3 b</t>
  </si>
  <si>
    <t>float</t>
  </si>
  <si>
    <t xml:space="preserve"> 3ips</t>
  </si>
  <si>
    <t xml:space="preserve"> 10ips</t>
  </si>
  <si>
    <t xml:space="preserve"> 70ips </t>
  </si>
  <si>
    <t xml:space="preserve"> 100ips</t>
  </si>
  <si>
    <t xml:space="preserve"> soft/stiff</t>
  </si>
  <si>
    <t>soft</t>
  </si>
  <si>
    <t xml:space="preserve"> 7 - 17.1</t>
  </si>
  <si>
    <t>soft-1</t>
  </si>
  <si>
    <t>soft-3</t>
  </si>
  <si>
    <t>stiff</t>
  </si>
  <si>
    <t>aver</t>
  </si>
  <si>
    <t>mv pist</t>
  </si>
  <si>
    <t xml:space="preserve"> w20-4port-lg</t>
  </si>
  <si>
    <t xml:space="preserve"> w20-4port-lg-57bld</t>
  </si>
  <si>
    <t xml:space="preserve"> w20-4port-lg-62bld</t>
  </si>
  <si>
    <t xml:space="preserve"> k20-yz85-62bld</t>
  </si>
  <si>
    <t xml:space="preserve"> k20-yz85</t>
  </si>
  <si>
    <t>soft-2</t>
  </si>
  <si>
    <t xml:space="preserve"> 3 - 17.1</t>
  </si>
  <si>
    <t xml:space="preserve"> 16.1</t>
  </si>
  <si>
    <t xml:space="preserve"> 15.1</t>
  </si>
  <si>
    <t xml:space="preserve"> 14.12</t>
  </si>
  <si>
    <t xml:space="preserve"> 10.2 b</t>
  </si>
  <si>
    <t>stiff+6</t>
  </si>
  <si>
    <t xml:space="preserve"> bv_mv, convert to either bv, mv or both</t>
  </si>
  <si>
    <t xml:space="preserve"> 11-23-17</t>
  </si>
  <si>
    <t>stiff+8</t>
  </si>
  <si>
    <t>stiff+2</t>
  </si>
  <si>
    <t xml:space="preserve"> 11.3 b</t>
  </si>
  <si>
    <t xml:space="preserve">mv stack - - - - - - - - - - - - - - - - - - - - - - - - - - - - - - - - - - - - - - - - - - - - - - - - - -  </t>
  </si>
  <si>
    <t xml:space="preserve"> 17.1</t>
  </si>
  <si>
    <t>5 - 17.1</t>
  </si>
  <si>
    <t>10.3 b</t>
  </si>
  <si>
    <t>.36 m</t>
  </si>
  <si>
    <t xml:space="preserve">aver </t>
  </si>
  <si>
    <t>.51 m</t>
  </si>
  <si>
    <t xml:space="preserve">soft-2 </t>
  </si>
  <si>
    <t>.27 m</t>
  </si>
  <si>
    <t>.37 m</t>
  </si>
  <si>
    <t xml:space="preserve">soft-1 </t>
  </si>
  <si>
    <t>.32 m</t>
  </si>
  <si>
    <t xml:space="preserve">stiff </t>
  </si>
  <si>
    <t>3 - 17.1</t>
  </si>
  <si>
    <t>3 - 10.3 b</t>
  </si>
  <si>
    <t>.08 m</t>
  </si>
  <si>
    <t>.23 m</t>
  </si>
  <si>
    <t xml:space="preserve">soft </t>
  </si>
  <si>
    <t>.18 m</t>
  </si>
  <si>
    <t>.13 m</t>
  </si>
  <si>
    <t>.28 m</t>
  </si>
  <si>
    <t xml:space="preserve">stiff+1 </t>
  </si>
  <si>
    <t>.48 m</t>
  </si>
  <si>
    <t>.53 m</t>
  </si>
  <si>
    <t xml:space="preserve">soft-3 </t>
  </si>
  <si>
    <t>10.1 b</t>
  </si>
  <si>
    <t>.44 m</t>
  </si>
  <si>
    <t>.54 m</t>
  </si>
  <si>
    <t>.26 m</t>
  </si>
  <si>
    <t>.31 m</t>
  </si>
  <si>
    <t>.41 m</t>
  </si>
  <si>
    <t>.46 m</t>
  </si>
  <si>
    <t>2 - 11.3 b</t>
  </si>
  <si>
    <t>.05 m</t>
  </si>
  <si>
    <t xml:space="preserve">stiff+7 </t>
  </si>
  <si>
    <t>2 - 16.1</t>
  </si>
  <si>
    <t>2 - 15.1</t>
  </si>
  <si>
    <t>.04 m</t>
  </si>
  <si>
    <t xml:space="preserve">stiff+6 </t>
  </si>
  <si>
    <t>.17 m</t>
  </si>
  <si>
    <t>.12 m</t>
  </si>
  <si>
    <t>.22 m</t>
  </si>
  <si>
    <t>w20-4port-lg-57bld</t>
  </si>
  <si>
    <t>k20-yz85-59bld</t>
  </si>
  <si>
    <t>w20-4port-lg</t>
  </si>
  <si>
    <t>k20-yz85</t>
  </si>
  <si>
    <t xml:space="preserve"> mv pist</t>
  </si>
  <si>
    <t>mv stack - - - - - - - - - - - - - - - - - - - - - - - - - - - - - - - - - - - - - - - - - - - - - - - - - - - - - - - - - -</t>
  </si>
  <si>
    <t xml:space="preserve"> mv only, compare and decide which to use</t>
  </si>
  <si>
    <t xml:space="preserve"> UNSORTED</t>
  </si>
  <si>
    <t xml:space="preserve"> TAB FOR UNSORTED</t>
  </si>
  <si>
    <t>Summary of all mv float tests</t>
  </si>
  <si>
    <t>end</t>
  </si>
  <si>
    <t xml:space="preserve"> linear</t>
  </si>
  <si>
    <t xml:space="preserve"> 70ips</t>
  </si>
  <si>
    <t xml:space="preserve"> % diff</t>
  </si>
  <si>
    <t xml:space="preserve"> lb diff</t>
  </si>
  <si>
    <t>opt</t>
  </si>
  <si>
    <t xml:space="preserve"> aver mv = 19.6 - 22.6</t>
  </si>
  <si>
    <t>Based on actual dyno tests above</t>
  </si>
  <si>
    <t xml:space="preserve"> range = 11.99 - 14.36</t>
  </si>
  <si>
    <t xml:space="preserve"> Put opt 4 records from above here and run linear trendline</t>
  </si>
  <si>
    <t xml:space="preserve"> Use  openFk_low_high_mvforce.php  and search for records within the fkmv target nu range</t>
  </si>
  <si>
    <t>stiff+1</t>
  </si>
  <si>
    <t xml:space="preserve"> range = 14.37 - 16.93</t>
  </si>
  <si>
    <t xml:space="preserve"> range = 16.94 - 19.63</t>
  </si>
  <si>
    <t xml:space="preserve"> range = 19.64 - 22.58</t>
  </si>
  <si>
    <t xml:space="preserve"> range = 22.59 - 25.96</t>
  </si>
  <si>
    <t xml:space="preserve"> range = 25.97 - 29.86</t>
  </si>
  <si>
    <t xml:space="preserve"> mv force</t>
  </si>
  <si>
    <t xml:space="preserve"> wp</t>
  </si>
  <si>
    <t>kyb</t>
  </si>
  <si>
    <t>poly 3</t>
  </si>
  <si>
    <t>mv force</t>
  </si>
  <si>
    <t xml:space="preserve"> tab for unsorted</t>
  </si>
  <si>
    <t xml:space="preserve"> tab for poly3 float</t>
  </si>
  <si>
    <t xml:space="preserve"> opt 4</t>
  </si>
  <si>
    <t xml:space="preserve"> w20-4port-lg-*</t>
  </si>
  <si>
    <t xml:space="preserve"> Use used openFk_low_high_mvforce.php  and search for records within the fkmv target nu range 11.99 - 29.86, then manually smoothed out the line </t>
  </si>
  <si>
    <t xml:space="preserve"> This is probably as good as it gets.</t>
  </si>
  <si>
    <t xml:space="preserve"> stiff</t>
  </si>
  <si>
    <t xml:space="preserve"> aver</t>
  </si>
  <si>
    <t xml:space="preserve"> soft-2</t>
  </si>
  <si>
    <t xml:space="preserve"> soft-1</t>
  </si>
  <si>
    <t xml:space="preserve"> soft</t>
  </si>
  <si>
    <t xml:space="preserve"> stiff+2</t>
  </si>
  <si>
    <t xml:space="preserve"> stiff+3</t>
  </si>
  <si>
    <t>linear</t>
  </si>
  <si>
    <t xml:space="preserve"> .18 = 28.4</t>
  </si>
  <si>
    <t xml:space="preserve"> Use used openFk_low_high_mvforce.php  and search for records within the fkmv target nu range 11.5 - 29.86, then manually smoothed out the line </t>
  </si>
  <si>
    <t xml:space="preserve"> opt 3</t>
  </si>
  <si>
    <t xml:space="preserve"> k20-yz85-*</t>
  </si>
  <si>
    <t>k20-59bld</t>
  </si>
  <si>
    <t>w20-57bld</t>
  </si>
  <si>
    <t>w20-62bld</t>
  </si>
  <si>
    <t>k20-62bld</t>
  </si>
  <si>
    <t>k20-592bld</t>
  </si>
  <si>
    <t>w20</t>
  </si>
  <si>
    <t>unsorted</t>
  </si>
  <si>
    <t>k20-57bld</t>
  </si>
  <si>
    <t>unsorted  pgdn</t>
  </si>
  <si>
    <t xml:space="preserve"> 11-26-17</t>
  </si>
  <si>
    <t xml:space="preserve"> We are also assuming about 10% difference between opt 3 and opt 4 as per 2431, 2432.</t>
  </si>
  <si>
    <t>opt3 / opt4</t>
  </si>
  <si>
    <t xml:space="preserve"> 1) </t>
  </si>
  <si>
    <t xml:space="preserve"> We took all mv force numbers for 5 - 17.1, 10.3b and ran poly 3 trendline for both opt 3 and opt 4</t>
  </si>
  <si>
    <t xml:space="preserve"> to come up with mv float and mv force to mirror fkc target nu series.</t>
  </si>
  <si>
    <t xml:space="preserve"> 2) </t>
  </si>
  <si>
    <t xml:space="preserve"> 3) </t>
  </si>
  <si>
    <t xml:space="preserve"> We used to assume that .05 float change was about 15%, but modified that thought and now have it on a curve. </t>
  </si>
  <si>
    <t>soft / stiff</t>
  </si>
  <si>
    <t>stiff+3</t>
  </si>
  <si>
    <t>rec_id with</t>
  </si>
  <si>
    <t>apx mv force</t>
  </si>
  <si>
    <t xml:space="preserve"> 4) </t>
  </si>
  <si>
    <t xml:space="preserve"> NOTE: We had many tests with float between .30 and .46.  But little above or below.  Keep watch and see</t>
  </si>
  <si>
    <t xml:space="preserve"> vdb / excel / 4CS_fk_targetnu_bv_mv_poly3.xlsx</t>
  </si>
  <si>
    <r>
      <t xml:space="preserve">        float and force numbers.   </t>
    </r>
    <r>
      <rPr>
        <sz val="8"/>
        <color theme="1"/>
        <rFont val="Arial"/>
        <family val="2"/>
      </rPr>
      <t>[see  4CS_fk_targetnu_bv_mv_poly3.xlsx  for reminder]</t>
    </r>
  </si>
  <si>
    <t xml:space="preserve"> how these extrapolated numbers work out.</t>
  </si>
  <si>
    <t xml:space="preserve"> --&gt; Until we ran this comparison we did not realize how great the discrepancy was between the</t>
  </si>
  <si>
    <t xml:space="preserve"> see column f</t>
  </si>
  <si>
    <t xml:space="preserve"> Ths is what we copied to</t>
  </si>
  <si>
    <t xml:space="preserve"> summary_for_vdb tab  --&gt;</t>
  </si>
  <si>
    <t xml:space="preserve"> Use this to check tests</t>
  </si>
  <si>
    <t xml:space="preserve"> and see if they are within </t>
  </si>
  <si>
    <t xml:space="preserve"> range for fkc target nus</t>
  </si>
  <si>
    <t>SAVE THIS, BUT IT LOOKS LIKE WE GOT HIGH AT .46. .51., .56 FLOAT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</si>
</sst>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0"/>
      <color theme="9" tint="-0.249977111117893"/>
      <name val="Arial"/>
      <family val="2"/>
    </font>
    <font>
      <sz val="10"/>
      <color rgb="FF008000"/>
      <name val="Arial"/>
      <family val="2"/>
    </font>
    <font>
      <sz val="9"/>
      <color theme="9" tint="-0.249977111117893"/>
      <name val="Arial"/>
      <family val="2"/>
    </font>
    <font>
      <sz val="10"/>
      <color theme="8" tint="-0.249977111117893"/>
      <name val="Arial"/>
      <family val="2"/>
    </font>
    <font>
      <sz val="10"/>
      <color rgb="FF7030A0"/>
      <name val="Arial"/>
      <family val="2"/>
    </font>
    <font>
      <sz val="10"/>
      <color theme="0" tint="-0.49998474074526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CC00CC"/>
      <name val="Arial"/>
      <family val="2"/>
    </font>
    <font>
      <sz val="8"/>
      <color rgb="FF00800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1" tint="0.34998626667073579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E7DAC7"/>
      </left>
      <right style="thin">
        <color rgb="FFEEE8DB"/>
      </right>
      <top style="thin">
        <color rgb="FFE7DAC7"/>
      </top>
      <bottom style="thin">
        <color rgb="FFE7DAC7"/>
      </bottom>
      <diagonal/>
    </border>
    <border>
      <left style="thin">
        <color rgb="FFEEE8DB"/>
      </left>
      <right style="thin">
        <color rgb="FFEEE8DB"/>
      </right>
      <top style="thin">
        <color rgb="FFE7DAC7"/>
      </top>
      <bottom style="thin">
        <color rgb="FFE7DAC7"/>
      </bottom>
      <diagonal/>
    </border>
    <border>
      <left style="thin">
        <color rgb="FFE7DAC7"/>
      </left>
      <right style="thin">
        <color rgb="FFEEE8DB"/>
      </right>
      <top style="thin">
        <color rgb="FFEEE8DB"/>
      </top>
      <bottom style="thin">
        <color rgb="FFE7DAC7"/>
      </bottom>
      <diagonal/>
    </border>
    <border>
      <left style="thin">
        <color rgb="FFEEE8DB"/>
      </left>
      <right style="thin">
        <color rgb="FFEEE8DB"/>
      </right>
      <top style="thin">
        <color rgb="FFEEE8DB"/>
      </top>
      <bottom style="thin">
        <color rgb="FFE7DAC7"/>
      </bottom>
      <diagonal/>
    </border>
    <border>
      <left style="thin">
        <color rgb="FFEEE8DB"/>
      </left>
      <right style="thin">
        <color rgb="FFE7DAC7"/>
      </right>
      <top style="thin">
        <color rgb="FFEEE8DB"/>
      </top>
      <bottom style="thin">
        <color rgb="FFE7DAC7"/>
      </bottom>
      <diagonal/>
    </border>
    <border>
      <left style="thin">
        <color rgb="FFEEE8DB"/>
      </left>
      <right style="thin">
        <color rgb="FFE7DAC7"/>
      </right>
      <top style="thin">
        <color rgb="FFE7DAC7"/>
      </top>
      <bottom style="thin">
        <color rgb="FFE7DAC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left"/>
    </xf>
    <xf numFmtId="0" fontId="0" fillId="2" borderId="0" xfId="0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2" fillId="0" borderId="0" xfId="0" applyFont="1"/>
    <xf numFmtId="0" fontId="0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7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2" fontId="0" fillId="0" borderId="9" xfId="0" applyNumberFormat="1" applyBorder="1"/>
    <xf numFmtId="2" fontId="0" fillId="0" borderId="0" xfId="0" applyNumberFormat="1" applyFont="1" applyAlignment="1">
      <alignment horizont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3" borderId="3" xfId="0" applyFont="1" applyFill="1" applyBorder="1" applyAlignment="1">
      <alignment vertical="center" wrapText="1"/>
    </xf>
    <xf numFmtId="0" fontId="0" fillId="0" borderId="0" xfId="0" quotePrefix="1" applyFont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left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0" fillId="0" borderId="0" xfId="0" applyNumberFormat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center"/>
    </xf>
    <xf numFmtId="2" fontId="3" fillId="0" borderId="0" xfId="0" applyNumberFormat="1" applyFont="1"/>
    <xf numFmtId="164" fontId="14" fillId="0" borderId="0" xfId="0" applyNumberFormat="1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quotePrefix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quotePrefix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/>
    <xf numFmtId="0" fontId="0" fillId="0" borderId="14" xfId="0" applyBorder="1"/>
    <xf numFmtId="0" fontId="0" fillId="0" borderId="0" xfId="0" applyBorder="1" applyAlignment="1">
      <alignment horizontal="left"/>
    </xf>
    <xf numFmtId="0" fontId="0" fillId="0" borderId="13" xfId="0" applyBorder="1"/>
    <xf numFmtId="0" fontId="0" fillId="0" borderId="0" xfId="0" applyFill="1" applyBorder="1"/>
    <xf numFmtId="0" fontId="0" fillId="2" borderId="13" xfId="0" quotePrefix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2" borderId="0" xfId="0" quotePrefix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2" fillId="2" borderId="13" xfId="0" quotePrefix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2" fillId="2" borderId="0" xfId="0" quotePrefix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7" fillId="2" borderId="0" xfId="0" quotePrefix="1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0" fillId="0" borderId="13" xfId="0" applyBorder="1" applyAlignment="1">
      <alignment horizontal="center"/>
    </xf>
    <xf numFmtId="2" fontId="17" fillId="0" borderId="0" xfId="0" quotePrefix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2" fontId="17" fillId="0" borderId="16" xfId="0" quotePrefix="1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3" xfId="0" quotePrefix="1" applyBorder="1" applyAlignment="1">
      <alignment horizontal="left"/>
    </xf>
    <xf numFmtId="0" fontId="18" fillId="0" borderId="11" xfId="0" quotePrefix="1" applyFont="1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21" xfId="0" applyFill="1" applyBorder="1" applyAlignment="1">
      <alignment horizontal="center"/>
    </xf>
    <xf numFmtId="2" fontId="3" fillId="0" borderId="22" xfId="0" applyNumberFormat="1" applyFont="1" applyBorder="1"/>
    <xf numFmtId="0" fontId="0" fillId="0" borderId="21" xfId="0" applyBorder="1" applyAlignment="1">
      <alignment horizontal="center"/>
    </xf>
    <xf numFmtId="164" fontId="0" fillId="0" borderId="22" xfId="0" applyNumberFormat="1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18" xfId="0" applyFont="1" applyBorder="1"/>
    <xf numFmtId="0" fontId="5" fillId="0" borderId="0" xfId="0" applyFont="1"/>
    <xf numFmtId="0" fontId="6" fillId="0" borderId="0" xfId="0" applyFont="1" applyFill="1" applyBorder="1" applyAlignment="1">
      <alignment horizontal="center"/>
    </xf>
    <xf numFmtId="0" fontId="0" fillId="0" borderId="21" xfId="0" quotePrefix="1" applyBorder="1" applyAlignment="1">
      <alignment horizontal="left"/>
    </xf>
    <xf numFmtId="0" fontId="0" fillId="2" borderId="21" xfId="0" applyFill="1" applyBorder="1"/>
    <xf numFmtId="0" fontId="0" fillId="2" borderId="0" xfId="0" applyFill="1" applyBorder="1"/>
    <xf numFmtId="0" fontId="12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6" fillId="0" borderId="2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8880752405949255"/>
                  <c:y val="-9.8727034120734913E-2"/>
                </c:manualLayout>
              </c:layout>
              <c:numFmt formatCode="General" sourceLinked="0"/>
            </c:trendlineLbl>
          </c:trendline>
          <c:xVal>
            <c:numRef>
              <c:f>w20_4port_lg_bvmv!$N$27:$N$30</c:f>
              <c:numCache>
                <c:formatCode>General</c:formatCode>
                <c:ptCount val="4"/>
                <c:pt idx="0">
                  <c:v>0.56000000000000005</c:v>
                </c:pt>
                <c:pt idx="1">
                  <c:v>0.51</c:v>
                </c:pt>
                <c:pt idx="2">
                  <c:v>0.46</c:v>
                </c:pt>
                <c:pt idx="3">
                  <c:v>0.41</c:v>
                </c:pt>
              </c:numCache>
            </c:numRef>
          </c:xVal>
          <c:yVal>
            <c:numRef>
              <c:f>w20_4port_lg_bvmv!$Q$27:$Q$30</c:f>
              <c:numCache>
                <c:formatCode>General</c:formatCode>
                <c:ptCount val="4"/>
                <c:pt idx="0">
                  <c:v>11.8</c:v>
                </c:pt>
                <c:pt idx="1">
                  <c:v>13.7</c:v>
                </c:pt>
                <c:pt idx="2">
                  <c:v>15.7</c:v>
                </c:pt>
                <c:pt idx="3">
                  <c:v>17.8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53312"/>
        <c:axId val="126255104"/>
      </c:scatterChart>
      <c:valAx>
        <c:axId val="1262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255104"/>
        <c:crosses val="autoZero"/>
        <c:crossBetween val="midCat"/>
      </c:valAx>
      <c:valAx>
        <c:axId val="1262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253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8.0634967909531605E-2"/>
                  <c:y val="0.21250916389040431"/>
                </c:manualLayout>
              </c:layout>
              <c:numFmt formatCode="General" sourceLinked="0"/>
            </c:trendlineLbl>
          </c:trendline>
          <c:xVal>
            <c:numRef>
              <c:f>w20_4port_lg_mv!$O$80:$O$83</c:f>
              <c:numCache>
                <c:formatCode>General</c:formatCode>
                <c:ptCount val="4"/>
                <c:pt idx="0">
                  <c:v>0.46</c:v>
                </c:pt>
                <c:pt idx="1">
                  <c:v>0.41</c:v>
                </c:pt>
                <c:pt idx="2">
                  <c:v>0.36</c:v>
                </c:pt>
                <c:pt idx="3">
                  <c:v>0.31</c:v>
                </c:pt>
              </c:numCache>
            </c:numRef>
          </c:xVal>
          <c:yVal>
            <c:numRef>
              <c:f>w20_4port_lg_mv!$R$80:$R$83</c:f>
              <c:numCache>
                <c:formatCode>General</c:formatCode>
                <c:ptCount val="4"/>
                <c:pt idx="0">
                  <c:v>13.6</c:v>
                </c:pt>
                <c:pt idx="1">
                  <c:v>15.5</c:v>
                </c:pt>
                <c:pt idx="2">
                  <c:v>17.600000000000001</c:v>
                </c:pt>
                <c:pt idx="3">
                  <c:v>19.7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02432"/>
        <c:axId val="143603968"/>
      </c:scatterChart>
      <c:valAx>
        <c:axId val="1436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603968"/>
        <c:crosses val="autoZero"/>
        <c:crossBetween val="midCat"/>
      </c:valAx>
      <c:valAx>
        <c:axId val="143603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602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w20_4port_lg_mv!$O$115:$O$119</c:f>
              <c:numCache>
                <c:formatCode>General</c:formatCode>
                <c:ptCount val="5"/>
                <c:pt idx="0">
                  <c:v>0.41</c:v>
                </c:pt>
                <c:pt idx="1">
                  <c:v>0.32</c:v>
                </c:pt>
                <c:pt idx="2">
                  <c:v>0.25</c:v>
                </c:pt>
                <c:pt idx="3">
                  <c:v>0.2</c:v>
                </c:pt>
                <c:pt idx="4">
                  <c:v>0.18</c:v>
                </c:pt>
              </c:numCache>
            </c:numRef>
          </c:xVal>
          <c:yVal>
            <c:numRef>
              <c:f>w20_4port_lg_mv!$R$115:$R$119</c:f>
              <c:numCache>
                <c:formatCode>General</c:formatCode>
                <c:ptCount val="5"/>
                <c:pt idx="0">
                  <c:v>15.6</c:v>
                </c:pt>
                <c:pt idx="1">
                  <c:v>18.3</c:v>
                </c:pt>
                <c:pt idx="2">
                  <c:v>21</c:v>
                </c:pt>
                <c:pt idx="3">
                  <c:v>24.2</c:v>
                </c:pt>
                <c:pt idx="4">
                  <c:v>27.8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48640"/>
        <c:axId val="143650176"/>
      </c:scatterChart>
      <c:valAx>
        <c:axId val="143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3650176"/>
        <c:crosses val="autoZero"/>
        <c:crossBetween val="midCat"/>
      </c:valAx>
      <c:valAx>
        <c:axId val="14365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648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88411011286774E-2"/>
          <c:y val="7.4548702245552642E-2"/>
          <c:w val="0.77325630640817422"/>
          <c:h val="0.832619568387284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1.2764377831767905E-2"/>
                  <c:y val="-0.29475102643143702"/>
                </c:manualLayout>
              </c:layout>
              <c:numFmt formatCode="General" sourceLinked="0"/>
            </c:trendlineLbl>
          </c:trendline>
          <c:xVal>
            <c:numRef>
              <c:f>opt4_poly!$F$12:$F$21</c:f>
              <c:numCache>
                <c:formatCode>General</c:formatCode>
                <c:ptCount val="10"/>
                <c:pt idx="0">
                  <c:v>0.18</c:v>
                </c:pt>
                <c:pt idx="1">
                  <c:v>0.23</c:v>
                </c:pt>
                <c:pt idx="2">
                  <c:v>0.27</c:v>
                </c:pt>
                <c:pt idx="3">
                  <c:v>0.28000000000000003</c:v>
                </c:pt>
                <c:pt idx="4">
                  <c:v>0.3</c:v>
                </c:pt>
                <c:pt idx="5">
                  <c:v>0.31</c:v>
                </c:pt>
                <c:pt idx="6">
                  <c:v>0.32</c:v>
                </c:pt>
                <c:pt idx="7">
                  <c:v>0.36</c:v>
                </c:pt>
                <c:pt idx="8">
                  <c:v>0.41</c:v>
                </c:pt>
                <c:pt idx="9">
                  <c:v>0.46</c:v>
                </c:pt>
              </c:numCache>
            </c:numRef>
          </c:xVal>
          <c:yVal>
            <c:numRef>
              <c:f>opt4_poly!$G$12:$G$21</c:f>
              <c:numCache>
                <c:formatCode>General</c:formatCode>
                <c:ptCount val="10"/>
                <c:pt idx="0">
                  <c:v>27.4</c:v>
                </c:pt>
                <c:pt idx="1">
                  <c:v>23.5</c:v>
                </c:pt>
                <c:pt idx="2">
                  <c:v>20.8</c:v>
                </c:pt>
                <c:pt idx="3">
                  <c:v>20.2</c:v>
                </c:pt>
                <c:pt idx="4">
                  <c:v>19.3</c:v>
                </c:pt>
                <c:pt idx="5">
                  <c:v>18.899999999999999</c:v>
                </c:pt>
                <c:pt idx="6">
                  <c:v>18.5</c:v>
                </c:pt>
                <c:pt idx="7">
                  <c:v>17.100000000000001</c:v>
                </c:pt>
                <c:pt idx="8">
                  <c:v>15.8</c:v>
                </c:pt>
                <c:pt idx="9">
                  <c:v>14.8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403648"/>
        <c:axId val="143405440"/>
      </c:scatterChart>
      <c:valAx>
        <c:axId val="143403648"/>
        <c:scaling>
          <c:orientation val="minMax"/>
          <c:min val="0.15000000000000002"/>
        </c:scaling>
        <c:delete val="0"/>
        <c:axPos val="b"/>
        <c:numFmt formatCode="General" sourceLinked="1"/>
        <c:majorTickMark val="out"/>
        <c:minorTickMark val="none"/>
        <c:tickLblPos val="nextTo"/>
        <c:crossAx val="143405440"/>
        <c:crosses val="autoZero"/>
        <c:crossBetween val="midCat"/>
      </c:valAx>
      <c:valAx>
        <c:axId val="143405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4036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21023906386701663"/>
                  <c:y val="-0.44247703412073491"/>
                </c:manualLayout>
              </c:layout>
              <c:numFmt formatCode="#,##0.000000" sourceLinked="0"/>
            </c:trendlineLbl>
          </c:trendline>
          <c:trendline>
            <c:trendlineType val="poly"/>
            <c:order val="3"/>
            <c:dispRSqr val="0"/>
            <c:dispEq val="0"/>
          </c:trendline>
          <c:xVal>
            <c:numRef>
              <c:f>opt4_poly!$AA$30:$AA$39</c:f>
              <c:numCache>
                <c:formatCode>General</c:formatCode>
                <c:ptCount val="10"/>
                <c:pt idx="0">
                  <c:v>28.4</c:v>
                </c:pt>
                <c:pt idx="1">
                  <c:v>23.5</c:v>
                </c:pt>
                <c:pt idx="2">
                  <c:v>20.8</c:v>
                </c:pt>
                <c:pt idx="3">
                  <c:v>20.2</c:v>
                </c:pt>
                <c:pt idx="4">
                  <c:v>19.3</c:v>
                </c:pt>
                <c:pt idx="5">
                  <c:v>18.899999999999999</c:v>
                </c:pt>
                <c:pt idx="6">
                  <c:v>18.5</c:v>
                </c:pt>
                <c:pt idx="7">
                  <c:v>17.100000000000001</c:v>
                </c:pt>
                <c:pt idx="8">
                  <c:v>15.8</c:v>
                </c:pt>
                <c:pt idx="9">
                  <c:v>14.8</c:v>
                </c:pt>
              </c:numCache>
            </c:numRef>
          </c:xVal>
          <c:yVal>
            <c:numRef>
              <c:f>opt4_poly!$AB$30:$AB$39</c:f>
              <c:numCache>
                <c:formatCode>General</c:formatCode>
                <c:ptCount val="10"/>
                <c:pt idx="0">
                  <c:v>0.18</c:v>
                </c:pt>
                <c:pt idx="1">
                  <c:v>0.23</c:v>
                </c:pt>
                <c:pt idx="2">
                  <c:v>0.27</c:v>
                </c:pt>
                <c:pt idx="3">
                  <c:v>0.28000000000000003</c:v>
                </c:pt>
                <c:pt idx="4">
                  <c:v>0.3</c:v>
                </c:pt>
                <c:pt idx="5">
                  <c:v>0.31</c:v>
                </c:pt>
                <c:pt idx="6">
                  <c:v>0.32</c:v>
                </c:pt>
                <c:pt idx="7">
                  <c:v>0.36</c:v>
                </c:pt>
                <c:pt idx="8">
                  <c:v>0.41</c:v>
                </c:pt>
                <c:pt idx="9">
                  <c:v>0.46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427072"/>
        <c:axId val="143428608"/>
      </c:scatterChart>
      <c:valAx>
        <c:axId val="143427072"/>
        <c:scaling>
          <c:orientation val="minMax"/>
          <c:min val="10"/>
        </c:scaling>
        <c:delete val="0"/>
        <c:axPos val="b"/>
        <c:numFmt formatCode="General" sourceLinked="1"/>
        <c:majorTickMark val="out"/>
        <c:minorTickMark val="none"/>
        <c:tickLblPos val="nextTo"/>
        <c:crossAx val="143428608"/>
        <c:crosses val="autoZero"/>
        <c:crossBetween val="midCat"/>
      </c:valAx>
      <c:valAx>
        <c:axId val="143428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42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21605463669523944"/>
                  <c:y val="-5.9475065616797898E-2"/>
                </c:manualLayout>
              </c:layout>
              <c:numFmt formatCode="General" sourceLinked="0"/>
            </c:trendlineLbl>
          </c:trendline>
          <c:xVal>
            <c:numRef>
              <c:f>opt4_poly!$F$43:$F$45</c:f>
              <c:numCache>
                <c:formatCode>General</c:formatCode>
                <c:ptCount val="3"/>
                <c:pt idx="0">
                  <c:v>0.28000000000000003</c:v>
                </c:pt>
                <c:pt idx="1">
                  <c:v>0.23</c:v>
                </c:pt>
                <c:pt idx="2">
                  <c:v>0.18</c:v>
                </c:pt>
              </c:numCache>
            </c:numRef>
          </c:xVal>
          <c:yVal>
            <c:numRef>
              <c:f>opt4_poly!$G$43:$G$45</c:f>
              <c:numCache>
                <c:formatCode>General</c:formatCode>
                <c:ptCount val="3"/>
                <c:pt idx="0">
                  <c:v>20.100000000000001</c:v>
                </c:pt>
                <c:pt idx="1">
                  <c:v>24.2</c:v>
                </c:pt>
                <c:pt idx="2">
                  <c:v>28.4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470656"/>
        <c:axId val="150472192"/>
      </c:scatterChart>
      <c:valAx>
        <c:axId val="1504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472192"/>
        <c:crosses val="autoZero"/>
        <c:crossBetween val="midCat"/>
      </c:valAx>
      <c:valAx>
        <c:axId val="150472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470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19948548100172E-2"/>
          <c:y val="5.1400554097404488E-2"/>
          <c:w val="0.8670985619406929"/>
          <c:h val="0.832619568387284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25547668501100468"/>
                  <c:y val="2.0533683289588801E-2"/>
                </c:manualLayout>
              </c:layout>
              <c:numFmt formatCode="General" sourceLinked="0"/>
            </c:trendlineLbl>
          </c:trendline>
          <c:xVal>
            <c:numRef>
              <c:f>opt3_poly!$F$12:$F$18</c:f>
              <c:numCache>
                <c:formatCode>General</c:formatCode>
                <c:ptCount val="7"/>
                <c:pt idx="0">
                  <c:v>0.26</c:v>
                </c:pt>
                <c:pt idx="1">
                  <c:v>0.31</c:v>
                </c:pt>
                <c:pt idx="2">
                  <c:v>0.36</c:v>
                </c:pt>
                <c:pt idx="3">
                  <c:v>0.41</c:v>
                </c:pt>
                <c:pt idx="4">
                  <c:v>0.46</c:v>
                </c:pt>
                <c:pt idx="5">
                  <c:v>0.51</c:v>
                </c:pt>
                <c:pt idx="6">
                  <c:v>0.56000000000000005</c:v>
                </c:pt>
              </c:numCache>
            </c:numRef>
          </c:xVal>
          <c:yVal>
            <c:numRef>
              <c:f>opt3_poly!$G$12:$G$18</c:f>
              <c:numCache>
                <c:formatCode>General</c:formatCode>
                <c:ptCount val="7"/>
                <c:pt idx="0">
                  <c:v>27</c:v>
                </c:pt>
                <c:pt idx="1">
                  <c:v>24</c:v>
                </c:pt>
                <c:pt idx="2">
                  <c:v>21.3</c:v>
                </c:pt>
                <c:pt idx="3">
                  <c:v>18.8</c:v>
                </c:pt>
                <c:pt idx="4">
                  <c:v>16.100000000000001</c:v>
                </c:pt>
                <c:pt idx="5">
                  <c:v>13.5</c:v>
                </c:pt>
                <c:pt idx="6">
                  <c:v>11.2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518016"/>
        <c:axId val="150523904"/>
      </c:scatterChart>
      <c:valAx>
        <c:axId val="150518016"/>
        <c:scaling>
          <c:orientation val="minMax"/>
          <c:min val="0.25"/>
        </c:scaling>
        <c:delete val="0"/>
        <c:axPos val="b"/>
        <c:numFmt formatCode="General" sourceLinked="1"/>
        <c:majorTickMark val="out"/>
        <c:minorTickMark val="none"/>
        <c:tickLblPos val="nextTo"/>
        <c:crossAx val="150523904"/>
        <c:crosses val="autoZero"/>
        <c:crossBetween val="midCat"/>
      </c:valAx>
      <c:valAx>
        <c:axId val="150523904"/>
        <c:scaling>
          <c:orientation val="minMax"/>
          <c:min val="1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518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446484</xdr:colOff>
      <xdr:row>35</xdr:row>
      <xdr:rowOff>146446</xdr:rowOff>
    </xdr:from>
    <xdr:to>
      <xdr:col>10</xdr:col>
      <xdr:colOff>29765</xdr:colOff>
      <xdr:row>52</xdr:row>
      <xdr:rowOff>55959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309563</xdr:colOff>
      <xdr:row>90</xdr:row>
      <xdr:rowOff>3571</xdr:rowOff>
    </xdr:from>
    <xdr:to>
      <xdr:col>11</xdr:col>
      <xdr:colOff>464343</xdr:colOff>
      <xdr:row>102</xdr:row>
      <xdr:rowOff>154781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434577</xdr:colOff>
      <xdr:row>120</xdr:row>
      <xdr:rowOff>63103</xdr:rowOff>
    </xdr:from>
    <xdr:to>
      <xdr:col>12</xdr:col>
      <xdr:colOff>345282</xdr:colOff>
      <xdr:row>128</xdr:row>
      <xdr:rowOff>59531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164042</xdr:colOff>
      <xdr:row>9</xdr:row>
      <xdr:rowOff>52917</xdr:rowOff>
    </xdr:from>
    <xdr:to>
      <xdr:col>18</xdr:col>
      <xdr:colOff>444500</xdr:colOff>
      <xdr:row>19</xdr:row>
      <xdr:rowOff>126999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460374</xdr:colOff>
      <xdr:row>22</xdr:row>
      <xdr:rowOff>157691</xdr:rowOff>
    </xdr:from>
    <xdr:to>
      <xdr:col>38</xdr:col>
      <xdr:colOff>121707</xdr:colOff>
      <xdr:row>40</xdr:row>
      <xdr:rowOff>43391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587374</xdr:colOff>
      <xdr:row>32</xdr:row>
      <xdr:rowOff>51857</xdr:rowOff>
    </xdr:from>
    <xdr:to>
      <xdr:col>17</xdr:col>
      <xdr:colOff>232833</xdr:colOff>
      <xdr:row>49</xdr:row>
      <xdr:rowOff>96307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116415</xdr:colOff>
      <xdr:row>7</xdr:row>
      <xdr:rowOff>20108</xdr:rowOff>
    </xdr:from>
    <xdr:to>
      <xdr:col>14</xdr:col>
      <xdr:colOff>412749</xdr:colOff>
      <xdr:row>24</xdr:row>
      <xdr:rowOff>64559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U37"/>
  <sheetViews>
    <sheetView showGridLines="0" zoomScale="80" zoomScaleNormal="80" workbookViewId="0">
      <selection activeCell="E27" sqref="E27"/>
    </sheetView>
  </sheetViews>
  <sheetFormatPr defaultRowHeight="12.75" x14ac:dyDescent="0.2"/>
  <cols>
    <col min="3" max="3" width="20.140625" customWidth="1"/>
    <col min="4" max="4" width="9" customWidth="1"/>
  </cols>
  <sheetData>
    <row r="2" spans="1:21" x14ac:dyDescent="0.2">
      <c r="A2" s="3" t="s">
        <v>29</v>
      </c>
      <c r="C2" t="s">
        <v>28</v>
      </c>
    </row>
    <row r="3" spans="1:21" x14ac:dyDescent="0.2">
      <c r="A3" s="3"/>
    </row>
    <row r="4" spans="1:21" x14ac:dyDescent="0.2">
      <c r="A4" s="3"/>
    </row>
    <row r="5" spans="1:21" x14ac:dyDescent="0.2">
      <c r="A5" s="3"/>
    </row>
    <row r="7" spans="1:21" ht="15.95" customHeight="1" x14ac:dyDescent="0.2">
      <c r="C7" s="6" t="s">
        <v>15</v>
      </c>
      <c r="D7" s="4" t="s">
        <v>90</v>
      </c>
      <c r="E7" s="4" t="s">
        <v>0</v>
      </c>
      <c r="F7" s="5" t="s">
        <v>33</v>
      </c>
      <c r="G7" s="6"/>
      <c r="H7" s="6"/>
      <c r="I7" s="6"/>
      <c r="J7" s="6"/>
      <c r="K7" s="6"/>
      <c r="L7" s="6"/>
      <c r="M7" s="6"/>
      <c r="N7" s="4" t="s">
        <v>3</v>
      </c>
      <c r="O7" s="4" t="s">
        <v>4</v>
      </c>
      <c r="P7" s="4" t="s">
        <v>5</v>
      </c>
      <c r="Q7" s="4" t="s">
        <v>6</v>
      </c>
      <c r="R7" s="4" t="s">
        <v>7</v>
      </c>
      <c r="S7" s="4" t="s">
        <v>8</v>
      </c>
    </row>
    <row r="8" spans="1:21" ht="15.95" customHeight="1" x14ac:dyDescent="0.2">
      <c r="C8" s="3" t="s">
        <v>17</v>
      </c>
      <c r="D8" s="2">
        <v>3</v>
      </c>
      <c r="E8" s="7">
        <v>2599</v>
      </c>
      <c r="F8" s="28" t="s">
        <v>1</v>
      </c>
      <c r="G8" s="16" t="s">
        <v>2</v>
      </c>
      <c r="H8" s="8"/>
      <c r="I8" s="8"/>
      <c r="J8" s="8"/>
      <c r="K8" s="8"/>
      <c r="L8" s="8"/>
      <c r="M8" s="11"/>
      <c r="N8" s="7">
        <v>0.41</v>
      </c>
      <c r="O8" s="1">
        <v>0.7</v>
      </c>
      <c r="P8" s="1">
        <v>1</v>
      </c>
      <c r="Q8" s="1">
        <v>17.2</v>
      </c>
      <c r="R8" s="1">
        <v>30.6</v>
      </c>
      <c r="S8" s="1" t="s">
        <v>9</v>
      </c>
    </row>
    <row r="9" spans="1:21" ht="15.95" customHeight="1" x14ac:dyDescent="0.2">
      <c r="C9" s="3" t="s">
        <v>17</v>
      </c>
      <c r="D9" s="2">
        <v>3</v>
      </c>
      <c r="E9" s="7">
        <v>2598</v>
      </c>
      <c r="F9" s="28" t="s">
        <v>1</v>
      </c>
      <c r="G9" s="16" t="s">
        <v>2</v>
      </c>
      <c r="H9" s="8"/>
      <c r="I9" s="8"/>
      <c r="J9" s="8"/>
      <c r="K9" s="8"/>
      <c r="L9" s="8"/>
      <c r="M9" s="11"/>
      <c r="N9" s="7">
        <v>0.46</v>
      </c>
      <c r="O9" s="1">
        <v>0.6</v>
      </c>
      <c r="P9" s="1">
        <v>1</v>
      </c>
      <c r="Q9" s="1">
        <v>15.5</v>
      </c>
      <c r="R9" s="1">
        <v>27.5</v>
      </c>
      <c r="S9" s="1" t="s">
        <v>11</v>
      </c>
      <c r="U9">
        <f>27-8</f>
        <v>19</v>
      </c>
    </row>
    <row r="10" spans="1:21" ht="15.95" customHeight="1" x14ac:dyDescent="0.2">
      <c r="C10" s="3" t="s">
        <v>17</v>
      </c>
      <c r="D10" s="2">
        <v>3</v>
      </c>
      <c r="E10" s="7">
        <v>2596</v>
      </c>
      <c r="F10" s="28" t="s">
        <v>1</v>
      </c>
      <c r="G10" s="16" t="s">
        <v>2</v>
      </c>
      <c r="H10" s="8"/>
      <c r="I10" s="8"/>
      <c r="J10" s="8"/>
      <c r="K10" s="8"/>
      <c r="L10" s="8"/>
      <c r="M10" s="11"/>
      <c r="N10" s="7">
        <v>0.56000000000000005</v>
      </c>
      <c r="O10" s="1">
        <v>0.7</v>
      </c>
      <c r="P10" s="1">
        <v>0.9</v>
      </c>
      <c r="Q10" s="1">
        <v>11.8</v>
      </c>
      <c r="R10" s="1">
        <v>22.5</v>
      </c>
      <c r="S10" s="1" t="s">
        <v>12</v>
      </c>
    </row>
    <row r="11" spans="1:21" ht="15.95" customHeight="1" x14ac:dyDescent="0.2">
      <c r="C11" s="3" t="s">
        <v>18</v>
      </c>
      <c r="D11" s="2">
        <v>3</v>
      </c>
      <c r="E11" s="7">
        <v>2482</v>
      </c>
      <c r="F11" s="28" t="s">
        <v>1</v>
      </c>
      <c r="G11" s="16" t="s">
        <v>2</v>
      </c>
      <c r="H11" s="8"/>
      <c r="I11" s="8"/>
      <c r="J11" s="8"/>
      <c r="K11" s="8"/>
      <c r="L11" s="8"/>
      <c r="M11" s="11"/>
      <c r="N11" s="7">
        <v>0.3</v>
      </c>
      <c r="O11" s="1">
        <v>0.7</v>
      </c>
      <c r="P11" s="1">
        <v>1</v>
      </c>
      <c r="Q11" s="1">
        <v>23</v>
      </c>
      <c r="R11" s="1">
        <v>39.299999999999997</v>
      </c>
      <c r="S11" s="1" t="s">
        <v>13</v>
      </c>
    </row>
    <row r="12" spans="1:21" ht="15.95" customHeight="1" x14ac:dyDescent="0.2">
      <c r="C12" s="3" t="s">
        <v>18</v>
      </c>
      <c r="D12" s="2">
        <v>3</v>
      </c>
      <c r="E12" s="7">
        <v>2481</v>
      </c>
      <c r="F12" s="28" t="s">
        <v>1</v>
      </c>
      <c r="G12" s="16" t="s">
        <v>2</v>
      </c>
      <c r="H12" s="8"/>
      <c r="I12" s="8"/>
      <c r="J12" s="8"/>
      <c r="K12" s="8"/>
      <c r="L12" s="8"/>
      <c r="M12" s="11"/>
      <c r="N12" s="7">
        <v>0.36</v>
      </c>
      <c r="O12" s="1">
        <v>0.7</v>
      </c>
      <c r="P12" s="1">
        <v>1</v>
      </c>
      <c r="Q12" s="1">
        <v>17.5</v>
      </c>
      <c r="R12" s="1">
        <v>32.1</v>
      </c>
      <c r="S12" s="1" t="s">
        <v>9</v>
      </c>
    </row>
    <row r="13" spans="1:21" ht="15.95" customHeight="1" x14ac:dyDescent="0.2">
      <c r="C13" s="3" t="s">
        <v>19</v>
      </c>
      <c r="D13" s="2">
        <v>3</v>
      </c>
      <c r="E13" s="7">
        <v>2458</v>
      </c>
      <c r="F13" s="28" t="s">
        <v>1</v>
      </c>
      <c r="G13" s="16" t="s">
        <v>2</v>
      </c>
      <c r="H13" s="8"/>
      <c r="I13" s="8"/>
      <c r="J13" s="8"/>
      <c r="K13" s="8"/>
      <c r="L13" s="8"/>
      <c r="M13" s="11"/>
      <c r="N13" s="7">
        <v>0.32</v>
      </c>
      <c r="O13" s="1">
        <v>0.4</v>
      </c>
      <c r="P13" s="1">
        <v>0.9</v>
      </c>
      <c r="Q13" s="1">
        <v>20.7</v>
      </c>
      <c r="R13" s="1">
        <v>36</v>
      </c>
      <c r="S13" s="1" t="s">
        <v>14</v>
      </c>
    </row>
    <row r="14" spans="1:21" ht="15.95" customHeight="1" x14ac:dyDescent="0.2">
      <c r="C14" s="3" t="s">
        <v>19</v>
      </c>
      <c r="D14" s="2">
        <v>3</v>
      </c>
      <c r="E14" s="7">
        <v>2457</v>
      </c>
      <c r="F14" s="28" t="s">
        <v>1</v>
      </c>
      <c r="G14" s="16" t="s">
        <v>2</v>
      </c>
      <c r="H14" s="8"/>
      <c r="I14" s="8"/>
      <c r="J14" s="8"/>
      <c r="K14" s="8"/>
      <c r="L14" s="8"/>
      <c r="M14" s="11"/>
      <c r="N14" s="7">
        <v>0.37</v>
      </c>
      <c r="O14" s="1">
        <v>0.4</v>
      </c>
      <c r="P14" s="1">
        <v>0.8</v>
      </c>
      <c r="Q14" s="1">
        <v>18.600000000000001</v>
      </c>
      <c r="R14" s="1">
        <v>34</v>
      </c>
      <c r="S14" s="1" t="s">
        <v>9</v>
      </c>
    </row>
    <row r="15" spans="1:21" ht="15.95" customHeight="1" x14ac:dyDescent="0.2">
      <c r="C15" s="3" t="s">
        <v>20</v>
      </c>
      <c r="D15" s="2">
        <v>3</v>
      </c>
      <c r="E15" s="7">
        <v>2222</v>
      </c>
      <c r="F15" s="12" t="s">
        <v>22</v>
      </c>
      <c r="G15" s="9" t="s">
        <v>23</v>
      </c>
      <c r="H15" s="9" t="s">
        <v>24</v>
      </c>
      <c r="I15" s="13" t="s">
        <v>25</v>
      </c>
      <c r="J15" s="9" t="s">
        <v>2</v>
      </c>
      <c r="K15" s="9"/>
      <c r="L15" s="9"/>
      <c r="M15" s="9"/>
      <c r="N15" s="7">
        <v>0.33</v>
      </c>
      <c r="O15" s="1">
        <v>0.3</v>
      </c>
      <c r="P15" s="1">
        <v>0.9</v>
      </c>
      <c r="Q15" s="1">
        <v>18</v>
      </c>
      <c r="R15" s="1">
        <v>30.4</v>
      </c>
      <c r="S15" s="1" t="s">
        <v>9</v>
      </c>
    </row>
    <row r="16" spans="1:21" ht="15.95" customHeight="1" x14ac:dyDescent="0.2">
      <c r="C16" s="3" t="s">
        <v>20</v>
      </c>
      <c r="D16" s="2">
        <v>3</v>
      </c>
      <c r="E16" s="7">
        <v>2221</v>
      </c>
      <c r="F16" s="12" t="s">
        <v>22</v>
      </c>
      <c r="G16" s="9" t="s">
        <v>23</v>
      </c>
      <c r="H16" s="9" t="s">
        <v>24</v>
      </c>
      <c r="I16" s="13" t="s">
        <v>25</v>
      </c>
      <c r="J16" s="9" t="s">
        <v>2</v>
      </c>
      <c r="K16" s="9"/>
      <c r="L16" s="9"/>
      <c r="M16" s="9"/>
      <c r="N16" s="7">
        <v>0.43</v>
      </c>
      <c r="O16" s="1">
        <v>0.7</v>
      </c>
      <c r="P16" s="1">
        <v>0.9</v>
      </c>
      <c r="Q16" s="1">
        <v>15.2</v>
      </c>
      <c r="R16" s="1">
        <v>26.5</v>
      </c>
      <c r="S16" s="1" t="s">
        <v>11</v>
      </c>
    </row>
    <row r="17" spans="3:19" ht="15.95" customHeight="1" x14ac:dyDescent="0.2">
      <c r="C17" s="3" t="s">
        <v>20</v>
      </c>
      <c r="D17" s="2">
        <v>3</v>
      </c>
      <c r="E17" s="7">
        <v>2220</v>
      </c>
      <c r="F17" s="12" t="s">
        <v>22</v>
      </c>
      <c r="G17" s="9" t="s">
        <v>23</v>
      </c>
      <c r="H17" s="9" t="s">
        <v>24</v>
      </c>
      <c r="I17" s="13" t="s">
        <v>25</v>
      </c>
      <c r="J17" s="9" t="s">
        <v>2</v>
      </c>
      <c r="K17" s="9"/>
      <c r="L17" s="9"/>
      <c r="M17" s="9"/>
      <c r="N17" s="7">
        <v>0.48</v>
      </c>
      <c r="O17" s="1">
        <v>0.6</v>
      </c>
      <c r="P17" s="1">
        <v>1</v>
      </c>
      <c r="Q17" s="1">
        <v>13.9</v>
      </c>
      <c r="R17" s="1">
        <v>24.5</v>
      </c>
      <c r="S17" s="1" t="s">
        <v>21</v>
      </c>
    </row>
    <row r="18" spans="3:19" ht="15.95" customHeight="1" x14ac:dyDescent="0.2">
      <c r="C18" s="3" t="s">
        <v>20</v>
      </c>
      <c r="D18" s="2">
        <v>3</v>
      </c>
      <c r="E18" s="7">
        <v>2200</v>
      </c>
      <c r="F18" s="12" t="s">
        <v>22</v>
      </c>
      <c r="G18" s="9" t="s">
        <v>23</v>
      </c>
      <c r="H18" s="9" t="s">
        <v>24</v>
      </c>
      <c r="I18" s="13" t="s">
        <v>25</v>
      </c>
      <c r="J18" s="9" t="s">
        <v>2</v>
      </c>
      <c r="K18" s="9"/>
      <c r="L18" s="9"/>
      <c r="M18" s="9"/>
      <c r="N18" s="7">
        <v>0.56999999999999995</v>
      </c>
      <c r="O18" s="1">
        <v>0.6</v>
      </c>
      <c r="P18" s="1">
        <v>1.1000000000000001</v>
      </c>
      <c r="Q18" s="1">
        <v>12.4</v>
      </c>
      <c r="R18" s="1">
        <v>22.4</v>
      </c>
      <c r="S18" s="1" t="s">
        <v>21</v>
      </c>
    </row>
    <row r="19" spans="3:19" ht="15.95" customHeight="1" x14ac:dyDescent="0.2">
      <c r="C19" s="3" t="s">
        <v>16</v>
      </c>
      <c r="D19" s="2">
        <v>3</v>
      </c>
      <c r="E19" s="7">
        <v>2181</v>
      </c>
      <c r="F19" s="10" t="s">
        <v>10</v>
      </c>
      <c r="G19" s="10" t="s">
        <v>26</v>
      </c>
      <c r="H19" s="10"/>
      <c r="I19" s="10"/>
      <c r="J19" s="1"/>
      <c r="K19" s="1"/>
      <c r="L19" s="1"/>
      <c r="M19" s="1"/>
      <c r="N19" s="7">
        <v>0.12</v>
      </c>
      <c r="O19" s="1">
        <v>2</v>
      </c>
      <c r="P19" s="1">
        <v>4.7</v>
      </c>
      <c r="Q19" s="1">
        <v>54.9</v>
      </c>
      <c r="R19" s="1">
        <v>84.3</v>
      </c>
      <c r="S19" s="1" t="s">
        <v>27</v>
      </c>
    </row>
    <row r="20" spans="3:19" ht="15.95" customHeight="1" x14ac:dyDescent="0.2">
      <c r="C20" s="3" t="s">
        <v>16</v>
      </c>
      <c r="D20" s="2">
        <v>3</v>
      </c>
      <c r="E20" s="7">
        <v>2175</v>
      </c>
      <c r="F20" s="16" t="s">
        <v>1</v>
      </c>
      <c r="G20" s="16" t="s">
        <v>2</v>
      </c>
      <c r="H20" s="8"/>
      <c r="I20" s="8"/>
      <c r="J20" s="1"/>
      <c r="K20" s="1"/>
      <c r="L20" s="1"/>
      <c r="M20" s="1"/>
      <c r="N20" s="7">
        <v>0.35</v>
      </c>
      <c r="O20" s="1">
        <v>0.3</v>
      </c>
      <c r="P20" s="1">
        <v>1.2</v>
      </c>
      <c r="Q20" s="1">
        <v>23.1</v>
      </c>
      <c r="R20" s="1">
        <v>40.200000000000003</v>
      </c>
      <c r="S20" s="1" t="s">
        <v>13</v>
      </c>
    </row>
    <row r="21" spans="3:19" ht="15.95" customHeight="1" x14ac:dyDescent="0.2">
      <c r="C21" s="3" t="s">
        <v>16</v>
      </c>
      <c r="D21" s="2">
        <v>3</v>
      </c>
      <c r="E21" s="7">
        <v>2174</v>
      </c>
      <c r="F21" s="16" t="s">
        <v>1</v>
      </c>
      <c r="G21" s="16" t="s">
        <v>2</v>
      </c>
      <c r="H21" s="8"/>
      <c r="I21" s="8"/>
      <c r="J21" s="1"/>
      <c r="K21" s="1"/>
      <c r="L21" s="1"/>
      <c r="M21" s="1"/>
      <c r="N21" s="7">
        <v>0.51</v>
      </c>
      <c r="O21" s="1">
        <v>0.8</v>
      </c>
      <c r="P21" s="1">
        <v>1.1000000000000001</v>
      </c>
      <c r="Q21" s="1">
        <v>19.600000000000001</v>
      </c>
      <c r="R21" s="1">
        <v>36.200000000000003</v>
      </c>
      <c r="S21" s="1" t="s">
        <v>9</v>
      </c>
    </row>
    <row r="22" spans="3:19" ht="15.95" customHeight="1" x14ac:dyDescent="0.2">
      <c r="C22" s="3" t="s">
        <v>16</v>
      </c>
      <c r="D22" s="2">
        <v>3</v>
      </c>
      <c r="E22" s="7">
        <v>2173</v>
      </c>
      <c r="F22" s="16" t="s">
        <v>1</v>
      </c>
      <c r="G22" s="16" t="s">
        <v>2</v>
      </c>
      <c r="H22" s="8"/>
      <c r="I22" s="8"/>
      <c r="J22" s="1"/>
      <c r="K22" s="1"/>
      <c r="L22" s="1"/>
      <c r="M22" s="1"/>
      <c r="N22" s="7">
        <v>0.56000000000000005</v>
      </c>
      <c r="O22" s="1">
        <v>0.9</v>
      </c>
      <c r="P22" s="1">
        <v>1</v>
      </c>
      <c r="Q22" s="1">
        <v>18.100000000000001</v>
      </c>
      <c r="R22" s="1">
        <v>33.6</v>
      </c>
      <c r="S22" s="1" t="s">
        <v>9</v>
      </c>
    </row>
    <row r="23" spans="3:19" ht="15.95" customHeight="1" x14ac:dyDescent="0.2">
      <c r="C23" s="3" t="s">
        <v>16</v>
      </c>
      <c r="D23" s="2">
        <v>3</v>
      </c>
      <c r="E23" s="7">
        <v>2093</v>
      </c>
      <c r="F23" s="10" t="s">
        <v>10</v>
      </c>
      <c r="G23" s="10" t="s">
        <v>26</v>
      </c>
      <c r="H23" s="15"/>
      <c r="I23" s="15"/>
      <c r="J23" s="1"/>
      <c r="K23" s="1"/>
      <c r="L23" s="1"/>
      <c r="M23" s="1"/>
      <c r="N23" s="7">
        <v>0.06</v>
      </c>
      <c r="O23" s="1">
        <v>3.7</v>
      </c>
      <c r="P23" s="1">
        <v>10.1</v>
      </c>
      <c r="Q23" s="1">
        <v>75.099999999999994</v>
      </c>
      <c r="R23" s="1">
        <v>107.2</v>
      </c>
      <c r="S23" s="1" t="s">
        <v>30</v>
      </c>
    </row>
    <row r="24" spans="3:19" ht="15.95" customHeight="1" x14ac:dyDescent="0.2">
      <c r="C24" s="3" t="s">
        <v>16</v>
      </c>
      <c r="D24" s="2">
        <v>3</v>
      </c>
      <c r="E24" s="7">
        <v>2092</v>
      </c>
      <c r="F24" s="10" t="s">
        <v>10</v>
      </c>
      <c r="G24" s="10" t="s">
        <v>26</v>
      </c>
      <c r="H24" s="15"/>
      <c r="I24" s="15"/>
      <c r="J24" s="1"/>
      <c r="K24" s="1"/>
      <c r="L24" s="1"/>
      <c r="M24" s="1"/>
      <c r="N24" s="7">
        <v>0.11</v>
      </c>
      <c r="O24" s="1">
        <v>2.5</v>
      </c>
      <c r="P24" s="1">
        <v>6.8</v>
      </c>
      <c r="Q24" s="1">
        <v>60</v>
      </c>
      <c r="R24" s="1">
        <v>92.8</v>
      </c>
      <c r="S24" s="1" t="s">
        <v>27</v>
      </c>
    </row>
    <row r="25" spans="3:19" ht="15.95" customHeight="1" x14ac:dyDescent="0.2">
      <c r="C25" s="3" t="s">
        <v>16</v>
      </c>
      <c r="D25" s="2">
        <v>3</v>
      </c>
      <c r="E25" s="7">
        <v>2087</v>
      </c>
      <c r="F25" s="1" t="s">
        <v>34</v>
      </c>
      <c r="G25" s="1">
        <v>17.149999999999999</v>
      </c>
      <c r="H25" s="1">
        <v>16.149999999999999</v>
      </c>
      <c r="I25" s="1">
        <v>15.15</v>
      </c>
      <c r="J25" s="1">
        <v>14.15</v>
      </c>
      <c r="K25" s="1">
        <v>13.15</v>
      </c>
      <c r="L25" s="1">
        <v>12.15</v>
      </c>
      <c r="M25" s="1" t="s">
        <v>32</v>
      </c>
      <c r="N25" s="7">
        <v>0.04</v>
      </c>
      <c r="O25" s="1">
        <v>4.7</v>
      </c>
      <c r="P25" s="1">
        <v>11</v>
      </c>
      <c r="Q25" s="1">
        <v>58.1</v>
      </c>
      <c r="R25" s="1">
        <v>79.5</v>
      </c>
      <c r="S25" s="1" t="s">
        <v>27</v>
      </c>
    </row>
    <row r="26" spans="3:19" ht="15.95" customHeight="1" x14ac:dyDescent="0.2">
      <c r="C26" s="3" t="s">
        <v>16</v>
      </c>
      <c r="D26" s="2">
        <v>3</v>
      </c>
      <c r="E26" s="7">
        <v>2060</v>
      </c>
      <c r="F26" s="17" t="s">
        <v>22</v>
      </c>
      <c r="G26" s="14" t="s">
        <v>23</v>
      </c>
      <c r="H26" s="14" t="s">
        <v>24</v>
      </c>
      <c r="I26" s="17">
        <v>14.1</v>
      </c>
      <c r="J26" s="14">
        <v>12.1</v>
      </c>
      <c r="K26" s="14" t="s">
        <v>32</v>
      </c>
      <c r="L26" s="1"/>
      <c r="M26" s="1"/>
      <c r="N26" s="7">
        <v>0.13</v>
      </c>
      <c r="O26" s="1">
        <v>1.6</v>
      </c>
      <c r="P26" s="1">
        <v>4</v>
      </c>
      <c r="Q26" s="1">
        <v>33.9</v>
      </c>
      <c r="R26" s="1">
        <v>52.6</v>
      </c>
      <c r="S26" s="1" t="s">
        <v>31</v>
      </c>
    </row>
    <row r="27" spans="3:19" ht="15.95" customHeight="1" x14ac:dyDescent="0.2">
      <c r="C27" s="3" t="s">
        <v>16</v>
      </c>
      <c r="D27" s="2">
        <v>3</v>
      </c>
      <c r="E27" s="7">
        <v>2055</v>
      </c>
      <c r="F27" s="12" t="s">
        <v>22</v>
      </c>
      <c r="G27" s="9" t="s">
        <v>23</v>
      </c>
      <c r="H27" s="9" t="s">
        <v>24</v>
      </c>
      <c r="I27" s="13" t="s">
        <v>25</v>
      </c>
      <c r="J27" s="9" t="s">
        <v>2</v>
      </c>
      <c r="K27" s="1"/>
      <c r="L27" s="1"/>
      <c r="M27" s="1"/>
      <c r="N27" s="7">
        <v>0.18</v>
      </c>
      <c r="O27" s="1">
        <v>1.2</v>
      </c>
      <c r="P27" s="1">
        <v>2.9</v>
      </c>
      <c r="Q27" s="1">
        <v>25</v>
      </c>
      <c r="R27" s="1">
        <v>39.200000000000003</v>
      </c>
      <c r="S27" s="1" t="s">
        <v>13</v>
      </c>
    </row>
    <row r="28" spans="3:19" ht="15.95" customHeight="1" x14ac:dyDescent="0.2">
      <c r="E28" s="7"/>
      <c r="F28" s="1"/>
      <c r="G28" s="1"/>
      <c r="H28" s="1"/>
      <c r="I28" s="1"/>
      <c r="J28" s="1"/>
      <c r="K28" s="1"/>
      <c r="L28" s="1"/>
      <c r="M28" s="1"/>
      <c r="N28" s="7"/>
      <c r="O28" s="1"/>
      <c r="P28" s="1"/>
      <c r="Q28" s="1"/>
      <c r="R28" s="1"/>
      <c r="S28" s="1"/>
    </row>
    <row r="29" spans="3:19" ht="15.95" customHeight="1" x14ac:dyDescent="0.2">
      <c r="E29" s="7"/>
      <c r="F29" s="1"/>
      <c r="G29" s="1"/>
      <c r="H29" s="1"/>
      <c r="I29" s="1"/>
      <c r="J29" s="1"/>
      <c r="K29" s="1"/>
      <c r="L29" s="1"/>
      <c r="M29" s="1"/>
      <c r="N29" s="7"/>
      <c r="O29" s="1"/>
      <c r="P29" s="1"/>
      <c r="Q29" s="1"/>
      <c r="R29" s="1"/>
      <c r="S29" s="1"/>
    </row>
    <row r="30" spans="3:19" ht="15.95" customHeight="1" x14ac:dyDescent="0.2">
      <c r="E30" s="7"/>
      <c r="F30" s="1"/>
      <c r="G30" s="1"/>
      <c r="H30" s="1"/>
      <c r="I30" s="1"/>
      <c r="J30" s="1"/>
      <c r="K30" s="1"/>
      <c r="L30" s="1"/>
      <c r="M30" s="1"/>
      <c r="N30" s="7"/>
      <c r="O30" s="1"/>
      <c r="P30" s="1"/>
      <c r="Q30" s="1"/>
      <c r="R30" s="1"/>
      <c r="S30" s="1"/>
    </row>
    <row r="31" spans="3:19" ht="15.95" customHeight="1" x14ac:dyDescent="0.2">
      <c r="E31" s="7"/>
      <c r="F31" s="1"/>
      <c r="G31" s="1"/>
      <c r="H31" s="1"/>
      <c r="I31" s="1"/>
      <c r="J31" s="1"/>
      <c r="K31" s="1"/>
      <c r="L31" s="1"/>
      <c r="M31" s="1"/>
      <c r="N31" s="7"/>
      <c r="O31" s="1"/>
      <c r="P31" s="1"/>
      <c r="Q31" s="1"/>
      <c r="R31" s="1"/>
      <c r="S31" s="1"/>
    </row>
    <row r="32" spans="3:19" ht="15.95" customHeight="1" x14ac:dyDescent="0.2">
      <c r="E32" s="7"/>
      <c r="F32" s="1"/>
      <c r="G32" s="1"/>
      <c r="H32" s="1"/>
      <c r="I32" s="1"/>
      <c r="J32" s="1"/>
      <c r="K32" s="1"/>
      <c r="L32" s="1"/>
      <c r="M32" s="1"/>
      <c r="N32" s="7"/>
      <c r="O32" s="1"/>
      <c r="P32" s="1"/>
      <c r="Q32" s="1"/>
      <c r="R32" s="1"/>
      <c r="S32" s="1"/>
    </row>
    <row r="33" ht="15.95" customHeight="1" x14ac:dyDescent="0.2"/>
    <row r="34" ht="15.95" customHeight="1" x14ac:dyDescent="0.2"/>
    <row r="35" ht="15.95" customHeight="1" x14ac:dyDescent="0.2"/>
    <row r="36" ht="15.95" customHeight="1" x14ac:dyDescent="0.2"/>
    <row r="37" ht="15" customHeight="1" x14ac:dyDescent="0.2"/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AV51"/>
  <sheetViews>
    <sheetView showGridLines="0" topLeftCell="A22" zoomScale="80" zoomScaleNormal="80" workbookViewId="0">
      <selection activeCell="N45" sqref="N45:O45"/>
    </sheetView>
  </sheetViews>
  <sheetFormatPr defaultRowHeight="12.75" x14ac:dyDescent="0.2"/>
  <cols>
    <col min="3" max="3" width="20.140625" customWidth="1"/>
    <col min="4" max="4" width="9" customWidth="1"/>
  </cols>
  <sheetData>
    <row r="2" spans="1:48" x14ac:dyDescent="0.2">
      <c r="A2" s="3" t="s">
        <v>29</v>
      </c>
      <c r="C2" t="s">
        <v>28</v>
      </c>
      <c r="AV2" t="s">
        <v>85</v>
      </c>
    </row>
    <row r="3" spans="1:48" x14ac:dyDescent="0.2">
      <c r="A3" s="3"/>
      <c r="T3" s="10"/>
    </row>
    <row r="4" spans="1:48" x14ac:dyDescent="0.2">
      <c r="A4" s="3"/>
      <c r="T4" s="10"/>
    </row>
    <row r="5" spans="1:48" x14ac:dyDescent="0.2">
      <c r="A5" s="3"/>
      <c r="T5" s="10"/>
    </row>
    <row r="6" spans="1:48" x14ac:dyDescent="0.2">
      <c r="T6" s="40" t="s">
        <v>86</v>
      </c>
    </row>
    <row r="7" spans="1:48" ht="15.95" customHeight="1" x14ac:dyDescent="0.2">
      <c r="C7" s="6" t="s">
        <v>15</v>
      </c>
      <c r="D7" s="4" t="s">
        <v>90</v>
      </c>
      <c r="E7" s="4" t="s">
        <v>0</v>
      </c>
      <c r="F7" s="5" t="s">
        <v>33</v>
      </c>
      <c r="G7" s="6"/>
      <c r="H7" s="6"/>
      <c r="I7" s="6"/>
      <c r="J7" s="6"/>
      <c r="K7" s="6"/>
      <c r="L7" s="6"/>
      <c r="M7" s="6"/>
      <c r="N7" s="4" t="s">
        <v>3</v>
      </c>
      <c r="O7" s="4" t="s">
        <v>4</v>
      </c>
      <c r="P7" s="4" t="s">
        <v>5</v>
      </c>
      <c r="Q7" s="4" t="s">
        <v>6</v>
      </c>
      <c r="R7" s="4" t="s">
        <v>7</v>
      </c>
      <c r="S7" s="4" t="s">
        <v>8</v>
      </c>
      <c r="T7" s="40" t="s">
        <v>87</v>
      </c>
      <c r="U7" s="4" t="s">
        <v>89</v>
      </c>
    </row>
    <row r="8" spans="1:48" ht="15.95" customHeight="1" x14ac:dyDescent="0.2">
      <c r="B8" s="18">
        <v>11.8</v>
      </c>
      <c r="C8" s="3" t="s">
        <v>17</v>
      </c>
      <c r="D8" s="2">
        <v>3</v>
      </c>
      <c r="E8" s="7">
        <v>2596</v>
      </c>
      <c r="F8" s="28" t="s">
        <v>1</v>
      </c>
      <c r="G8" s="16" t="s">
        <v>2</v>
      </c>
      <c r="H8" s="8"/>
      <c r="I8" s="8"/>
      <c r="J8" s="8"/>
      <c r="K8" s="8"/>
      <c r="L8" s="8"/>
      <c r="M8" s="11"/>
      <c r="N8" s="7">
        <v>0.56000000000000005</v>
      </c>
      <c r="O8" s="1">
        <v>0.7</v>
      </c>
      <c r="P8" s="1">
        <v>0.9</v>
      </c>
      <c r="Q8" s="1">
        <v>11.8</v>
      </c>
      <c r="R8" s="1">
        <v>22.5</v>
      </c>
      <c r="S8" s="1" t="s">
        <v>12</v>
      </c>
      <c r="T8" s="41">
        <f t="shared" ref="T8:T21" si="0">($O$35*N8)+($O$36)</f>
        <v>11.749999999999996</v>
      </c>
      <c r="U8" s="43">
        <f>T8-Q8</f>
        <v>-5.0000000000004263E-2</v>
      </c>
    </row>
    <row r="9" spans="1:48" ht="15.95" customHeight="1" x14ac:dyDescent="0.2">
      <c r="B9" s="18">
        <v>15.5</v>
      </c>
      <c r="C9" s="3" t="s">
        <v>17</v>
      </c>
      <c r="D9" s="2">
        <v>3</v>
      </c>
      <c r="E9" s="7">
        <v>2598</v>
      </c>
      <c r="F9" s="28" t="s">
        <v>1</v>
      </c>
      <c r="G9" s="16" t="s">
        <v>2</v>
      </c>
      <c r="H9" s="8"/>
      <c r="I9" s="8"/>
      <c r="J9" s="8"/>
      <c r="K9" s="8"/>
      <c r="L9" s="8"/>
      <c r="M9" s="11"/>
      <c r="N9" s="7">
        <v>0.46</v>
      </c>
      <c r="O9" s="1">
        <v>0.6</v>
      </c>
      <c r="P9" s="1">
        <v>1</v>
      </c>
      <c r="Q9" s="1">
        <v>15.5</v>
      </c>
      <c r="R9" s="1">
        <v>27.5</v>
      </c>
      <c r="S9" s="1" t="s">
        <v>11</v>
      </c>
      <c r="T9" s="41">
        <f t="shared" si="0"/>
        <v>15.749999999999996</v>
      </c>
      <c r="U9" s="43">
        <f t="shared" ref="U9:U21" si="1">T9-Q9</f>
        <v>0.24999999999999645</v>
      </c>
    </row>
    <row r="10" spans="1:48" ht="15.95" customHeight="1" x14ac:dyDescent="0.2">
      <c r="B10" s="18">
        <v>17.2</v>
      </c>
      <c r="C10" s="3" t="s">
        <v>17</v>
      </c>
      <c r="D10" s="2">
        <v>3</v>
      </c>
      <c r="E10" s="7">
        <v>2599</v>
      </c>
      <c r="F10" s="28" t="s">
        <v>1</v>
      </c>
      <c r="G10" s="16" t="s">
        <v>2</v>
      </c>
      <c r="H10" s="8"/>
      <c r="I10" s="8"/>
      <c r="J10" s="8"/>
      <c r="K10" s="8"/>
      <c r="L10" s="8"/>
      <c r="M10" s="11"/>
      <c r="N10" s="7">
        <v>0.41</v>
      </c>
      <c r="O10" s="1">
        <v>0.7</v>
      </c>
      <c r="P10" s="1">
        <v>1</v>
      </c>
      <c r="Q10" s="1">
        <v>17.2</v>
      </c>
      <c r="R10" s="1">
        <v>30.6</v>
      </c>
      <c r="S10" s="1" t="s">
        <v>9</v>
      </c>
      <c r="T10" s="41">
        <f t="shared" si="0"/>
        <v>17.75</v>
      </c>
      <c r="U10" s="43">
        <f t="shared" si="1"/>
        <v>0.55000000000000071</v>
      </c>
    </row>
    <row r="11" spans="1:48" ht="15.95" customHeight="1" x14ac:dyDescent="0.2">
      <c r="B11" s="18">
        <v>17.5</v>
      </c>
      <c r="C11" s="3" t="s">
        <v>18</v>
      </c>
      <c r="D11" s="2">
        <v>3</v>
      </c>
      <c r="E11" s="7">
        <v>2481</v>
      </c>
      <c r="F11" s="28" t="s">
        <v>1</v>
      </c>
      <c r="G11" s="16" t="s">
        <v>2</v>
      </c>
      <c r="H11" s="8"/>
      <c r="I11" s="8"/>
      <c r="J11" s="8"/>
      <c r="K11" s="8"/>
      <c r="L11" s="8"/>
      <c r="M11" s="11"/>
      <c r="N11" s="7">
        <v>0.36</v>
      </c>
      <c r="O11" s="1">
        <v>0.7</v>
      </c>
      <c r="P11" s="1">
        <v>1</v>
      </c>
      <c r="Q11" s="1">
        <v>17.5</v>
      </c>
      <c r="R11" s="1">
        <v>32.1</v>
      </c>
      <c r="S11" s="1" t="s">
        <v>9</v>
      </c>
      <c r="T11" s="41">
        <f t="shared" si="0"/>
        <v>19.75</v>
      </c>
      <c r="U11" s="43">
        <f t="shared" si="1"/>
        <v>2.25</v>
      </c>
    </row>
    <row r="12" spans="1:48" ht="15.95" customHeight="1" x14ac:dyDescent="0.2">
      <c r="B12" s="18">
        <v>18.100000000000001</v>
      </c>
      <c r="C12" s="3" t="s">
        <v>16</v>
      </c>
      <c r="D12" s="2">
        <v>3</v>
      </c>
      <c r="E12" s="7">
        <v>2173</v>
      </c>
      <c r="F12" s="16" t="s">
        <v>1</v>
      </c>
      <c r="G12" s="16" t="s">
        <v>2</v>
      </c>
      <c r="H12" s="8"/>
      <c r="I12" s="8"/>
      <c r="J12" s="1"/>
      <c r="K12" s="1"/>
      <c r="L12" s="1"/>
      <c r="M12" s="1"/>
      <c r="N12" s="7">
        <v>0.56000000000000005</v>
      </c>
      <c r="O12" s="1">
        <v>0.9</v>
      </c>
      <c r="P12" s="1">
        <v>1</v>
      </c>
      <c r="Q12" s="1">
        <v>18.100000000000001</v>
      </c>
      <c r="R12" s="1">
        <v>33.6</v>
      </c>
      <c r="S12" s="1" t="s">
        <v>9</v>
      </c>
      <c r="T12" s="41">
        <f t="shared" si="0"/>
        <v>11.749999999999996</v>
      </c>
      <c r="U12" s="43">
        <f t="shared" si="1"/>
        <v>-6.350000000000005</v>
      </c>
    </row>
    <row r="13" spans="1:48" ht="15.95" customHeight="1" x14ac:dyDescent="0.2">
      <c r="B13" s="18">
        <v>19.600000000000001</v>
      </c>
      <c r="C13" s="3" t="s">
        <v>16</v>
      </c>
      <c r="D13" s="2">
        <v>3</v>
      </c>
      <c r="E13" s="7">
        <v>2174</v>
      </c>
      <c r="F13" s="16" t="s">
        <v>1</v>
      </c>
      <c r="G13" s="16" t="s">
        <v>2</v>
      </c>
      <c r="H13" s="8"/>
      <c r="I13" s="8"/>
      <c r="J13" s="1"/>
      <c r="K13" s="1"/>
      <c r="L13" s="1"/>
      <c r="M13" s="1"/>
      <c r="N13" s="7">
        <v>0.51</v>
      </c>
      <c r="O13" s="1">
        <v>0.8</v>
      </c>
      <c r="P13" s="1">
        <v>1.1000000000000001</v>
      </c>
      <c r="Q13" s="1">
        <v>19.600000000000001</v>
      </c>
      <c r="R13" s="1">
        <v>36.200000000000003</v>
      </c>
      <c r="S13" s="1" t="s">
        <v>9</v>
      </c>
      <c r="T13" s="41">
        <f t="shared" si="0"/>
        <v>13.75</v>
      </c>
      <c r="U13" s="43">
        <f t="shared" si="1"/>
        <v>-5.8500000000000014</v>
      </c>
    </row>
    <row r="14" spans="1:48" ht="15.95" customHeight="1" x14ac:dyDescent="0.2">
      <c r="B14" s="18">
        <v>23</v>
      </c>
      <c r="C14" s="3" t="s">
        <v>18</v>
      </c>
      <c r="D14" s="2">
        <v>3</v>
      </c>
      <c r="E14" s="7">
        <v>2482</v>
      </c>
      <c r="F14" s="28" t="s">
        <v>1</v>
      </c>
      <c r="G14" s="16" t="s">
        <v>2</v>
      </c>
      <c r="H14" s="8"/>
      <c r="I14" s="8"/>
      <c r="J14" s="8"/>
      <c r="K14" s="8"/>
      <c r="L14" s="8"/>
      <c r="M14" s="11"/>
      <c r="N14" s="7">
        <v>0.3</v>
      </c>
      <c r="O14" s="1">
        <v>0.7</v>
      </c>
      <c r="P14" s="1">
        <v>1</v>
      </c>
      <c r="Q14" s="1">
        <v>23</v>
      </c>
      <c r="R14" s="1">
        <v>39.299999999999997</v>
      </c>
      <c r="S14" s="1" t="s">
        <v>13</v>
      </c>
      <c r="T14" s="41">
        <f t="shared" si="0"/>
        <v>22.15</v>
      </c>
      <c r="U14" s="43">
        <f t="shared" si="1"/>
        <v>-0.85000000000000142</v>
      </c>
    </row>
    <row r="15" spans="1:48" ht="15.95" customHeight="1" x14ac:dyDescent="0.2">
      <c r="B15" s="18">
        <v>23.1</v>
      </c>
      <c r="C15" s="3" t="s">
        <v>16</v>
      </c>
      <c r="D15" s="2">
        <v>3</v>
      </c>
      <c r="E15" s="7">
        <v>2175</v>
      </c>
      <c r="F15" s="16" t="s">
        <v>1</v>
      </c>
      <c r="G15" s="16" t="s">
        <v>2</v>
      </c>
      <c r="H15" s="8"/>
      <c r="I15" s="8"/>
      <c r="J15" s="1"/>
      <c r="K15" s="1"/>
      <c r="L15" s="1"/>
      <c r="M15" s="1"/>
      <c r="N15" s="7">
        <v>0.35</v>
      </c>
      <c r="O15" s="1">
        <v>0.3</v>
      </c>
      <c r="P15" s="1">
        <v>1.2</v>
      </c>
      <c r="Q15" s="1">
        <v>23.1</v>
      </c>
      <c r="R15" s="1">
        <v>40.200000000000003</v>
      </c>
      <c r="S15" s="1" t="s">
        <v>13</v>
      </c>
      <c r="T15" s="41">
        <f t="shared" si="0"/>
        <v>20.149999999999999</v>
      </c>
      <c r="U15" s="43">
        <f t="shared" si="1"/>
        <v>-2.9500000000000028</v>
      </c>
    </row>
    <row r="16" spans="1:48" ht="15.95" customHeight="1" x14ac:dyDescent="0.2">
      <c r="B16" s="18">
        <v>25</v>
      </c>
      <c r="C16" s="3" t="s">
        <v>16</v>
      </c>
      <c r="D16" s="2">
        <v>3</v>
      </c>
      <c r="E16" s="7">
        <v>2055</v>
      </c>
      <c r="F16" s="12" t="s">
        <v>22</v>
      </c>
      <c r="G16" s="9" t="s">
        <v>23</v>
      </c>
      <c r="H16" s="9" t="s">
        <v>24</v>
      </c>
      <c r="I16" s="13" t="s">
        <v>25</v>
      </c>
      <c r="J16" s="9" t="s">
        <v>2</v>
      </c>
      <c r="K16" s="1"/>
      <c r="L16" s="1"/>
      <c r="M16" s="1"/>
      <c r="N16" s="7">
        <v>0.18</v>
      </c>
      <c r="O16" s="1">
        <v>1.2</v>
      </c>
      <c r="P16" s="1">
        <v>2.9</v>
      </c>
      <c r="Q16" s="1">
        <v>25</v>
      </c>
      <c r="R16" s="1">
        <v>39.200000000000003</v>
      </c>
      <c r="S16" s="1" t="s">
        <v>13</v>
      </c>
      <c r="T16" s="41">
        <f t="shared" si="0"/>
        <v>26.95</v>
      </c>
      <c r="U16" s="43">
        <f t="shared" si="1"/>
        <v>1.9499999999999993</v>
      </c>
    </row>
    <row r="17" spans="2:21" ht="15.95" customHeight="1" x14ac:dyDescent="0.2">
      <c r="B17" s="18">
        <v>33.9</v>
      </c>
      <c r="C17" s="3" t="s">
        <v>16</v>
      </c>
      <c r="D17" s="2">
        <v>3</v>
      </c>
      <c r="E17" s="7">
        <v>2060</v>
      </c>
      <c r="F17" s="17" t="s">
        <v>22</v>
      </c>
      <c r="G17" s="14" t="s">
        <v>23</v>
      </c>
      <c r="H17" s="14" t="s">
        <v>24</v>
      </c>
      <c r="I17" s="17">
        <v>14.1</v>
      </c>
      <c r="J17" s="14">
        <v>12.1</v>
      </c>
      <c r="K17" s="14" t="s">
        <v>32</v>
      </c>
      <c r="L17" s="1"/>
      <c r="M17" s="1"/>
      <c r="N17" s="7">
        <v>0.13</v>
      </c>
      <c r="O17" s="1">
        <v>1.6</v>
      </c>
      <c r="P17" s="1">
        <v>4</v>
      </c>
      <c r="Q17" s="1">
        <v>33.9</v>
      </c>
      <c r="R17" s="1">
        <v>52.6</v>
      </c>
      <c r="S17" s="1" t="s">
        <v>31</v>
      </c>
      <c r="T17" s="41">
        <f t="shared" si="0"/>
        <v>28.95</v>
      </c>
      <c r="U17" s="43">
        <f t="shared" si="1"/>
        <v>-4.9499999999999993</v>
      </c>
    </row>
    <row r="18" spans="2:21" ht="15.95" customHeight="1" x14ac:dyDescent="0.2">
      <c r="B18" s="18">
        <v>54.9</v>
      </c>
      <c r="C18" s="3" t="s">
        <v>16</v>
      </c>
      <c r="D18" s="2">
        <v>3</v>
      </c>
      <c r="E18" s="7">
        <v>2181</v>
      </c>
      <c r="F18" s="10" t="s">
        <v>10</v>
      </c>
      <c r="G18" s="10" t="s">
        <v>26</v>
      </c>
      <c r="H18" s="10"/>
      <c r="I18" s="10"/>
      <c r="J18" s="1"/>
      <c r="K18" s="1"/>
      <c r="L18" s="1"/>
      <c r="M18" s="1"/>
      <c r="N18" s="7">
        <v>0.12</v>
      </c>
      <c r="O18" s="1">
        <v>2</v>
      </c>
      <c r="P18" s="1">
        <v>4.7</v>
      </c>
      <c r="Q18" s="1">
        <v>54.9</v>
      </c>
      <c r="R18" s="1">
        <v>84.3</v>
      </c>
      <c r="S18" s="1" t="s">
        <v>27</v>
      </c>
      <c r="T18" s="41">
        <f t="shared" si="0"/>
        <v>29.349999999999998</v>
      </c>
      <c r="U18" s="43">
        <f t="shared" si="1"/>
        <v>-25.55</v>
      </c>
    </row>
    <row r="19" spans="2:21" ht="15.95" customHeight="1" x14ac:dyDescent="0.2">
      <c r="B19" s="18">
        <v>58.1</v>
      </c>
      <c r="C19" s="3" t="s">
        <v>16</v>
      </c>
      <c r="D19" s="2">
        <v>3</v>
      </c>
      <c r="E19" s="7">
        <v>2087</v>
      </c>
      <c r="F19" s="1" t="s">
        <v>34</v>
      </c>
      <c r="G19" s="1">
        <v>17.149999999999999</v>
      </c>
      <c r="H19" s="1">
        <v>16.149999999999999</v>
      </c>
      <c r="I19" s="1">
        <v>15.15</v>
      </c>
      <c r="J19" s="1">
        <v>14.15</v>
      </c>
      <c r="K19" s="1">
        <v>13.15</v>
      </c>
      <c r="L19" s="1">
        <v>12.15</v>
      </c>
      <c r="M19" s="1" t="s">
        <v>32</v>
      </c>
      <c r="N19" s="7">
        <v>0.04</v>
      </c>
      <c r="O19" s="1">
        <v>4.7</v>
      </c>
      <c r="P19" s="1">
        <v>11</v>
      </c>
      <c r="Q19" s="1">
        <v>58.1</v>
      </c>
      <c r="R19" s="1">
        <v>79.5</v>
      </c>
      <c r="S19" s="1" t="s">
        <v>27</v>
      </c>
      <c r="T19" s="41">
        <f t="shared" si="0"/>
        <v>32.549999999999997</v>
      </c>
      <c r="U19" s="43">
        <f t="shared" si="1"/>
        <v>-25.550000000000004</v>
      </c>
    </row>
    <row r="20" spans="2:21" ht="15.95" customHeight="1" x14ac:dyDescent="0.2">
      <c r="B20" s="18">
        <v>60</v>
      </c>
      <c r="C20" s="3" t="s">
        <v>16</v>
      </c>
      <c r="D20" s="2">
        <v>3</v>
      </c>
      <c r="E20" s="7">
        <v>2092</v>
      </c>
      <c r="F20" s="10" t="s">
        <v>10</v>
      </c>
      <c r="G20" s="10" t="s">
        <v>26</v>
      </c>
      <c r="H20" s="15"/>
      <c r="I20" s="15"/>
      <c r="J20" s="1"/>
      <c r="K20" s="1"/>
      <c r="L20" s="1"/>
      <c r="M20" s="1"/>
      <c r="N20" s="7">
        <v>0.11</v>
      </c>
      <c r="O20" s="1">
        <v>2.5</v>
      </c>
      <c r="P20" s="1">
        <v>6.8</v>
      </c>
      <c r="Q20" s="1">
        <v>60</v>
      </c>
      <c r="R20" s="1">
        <v>92.8</v>
      </c>
      <c r="S20" s="1" t="s">
        <v>27</v>
      </c>
      <c r="T20" s="41">
        <f t="shared" si="0"/>
        <v>29.75</v>
      </c>
      <c r="U20" s="43">
        <f t="shared" si="1"/>
        <v>-30.25</v>
      </c>
    </row>
    <row r="21" spans="2:21" ht="15.75" customHeight="1" x14ac:dyDescent="0.2">
      <c r="B21" s="18">
        <v>75.099999999999994</v>
      </c>
      <c r="C21" s="3" t="s">
        <v>16</v>
      </c>
      <c r="D21" s="2">
        <v>3</v>
      </c>
      <c r="E21" s="7">
        <v>2093</v>
      </c>
      <c r="F21" s="10" t="s">
        <v>10</v>
      </c>
      <c r="G21" s="10" t="s">
        <v>26</v>
      </c>
      <c r="H21" s="15"/>
      <c r="I21" s="15"/>
      <c r="J21" s="1"/>
      <c r="K21" s="1"/>
      <c r="L21" s="1"/>
      <c r="M21" s="1"/>
      <c r="N21" s="7">
        <v>0.06</v>
      </c>
      <c r="O21" s="1">
        <v>3.7</v>
      </c>
      <c r="P21" s="1">
        <v>10.1</v>
      </c>
      <c r="Q21" s="1">
        <v>75.099999999999994</v>
      </c>
      <c r="R21" s="1">
        <v>107.2</v>
      </c>
      <c r="S21" s="1" t="s">
        <v>30</v>
      </c>
      <c r="T21" s="41">
        <f t="shared" si="0"/>
        <v>31.75</v>
      </c>
      <c r="U21" s="43">
        <f t="shared" si="1"/>
        <v>-43.349999999999994</v>
      </c>
    </row>
    <row r="22" spans="2:21" ht="15.95" customHeight="1" x14ac:dyDescent="0.2">
      <c r="E22" s="7"/>
      <c r="F22" s="1"/>
      <c r="G22" s="1"/>
      <c r="H22" s="1"/>
      <c r="I22" s="1"/>
      <c r="J22" s="1"/>
      <c r="K22" s="1"/>
      <c r="L22" s="1"/>
      <c r="M22" s="1"/>
      <c r="N22" s="7"/>
      <c r="O22" s="1"/>
      <c r="P22" s="1"/>
      <c r="Q22" s="1"/>
      <c r="R22" s="1"/>
      <c r="S22" s="1"/>
    </row>
    <row r="23" spans="2:21" ht="15.95" customHeight="1" x14ac:dyDescent="0.2">
      <c r="E23" s="7"/>
      <c r="F23" s="1"/>
      <c r="G23" s="1"/>
      <c r="H23" s="1"/>
      <c r="I23" s="1"/>
      <c r="J23" s="1"/>
      <c r="K23" s="1"/>
      <c r="L23" s="1"/>
      <c r="M23" s="1"/>
      <c r="N23" s="7"/>
      <c r="O23" s="1"/>
      <c r="P23" s="1"/>
      <c r="Q23" s="1"/>
      <c r="R23" s="1"/>
      <c r="S23" s="1"/>
    </row>
    <row r="24" spans="2:21" ht="15.95" customHeight="1" x14ac:dyDescent="0.2">
      <c r="E24" s="7"/>
      <c r="F24" s="1"/>
      <c r="G24" s="1"/>
      <c r="H24" s="1"/>
      <c r="I24" s="1"/>
      <c r="J24" s="1"/>
      <c r="K24" s="1"/>
      <c r="L24" s="1"/>
      <c r="M24" s="1"/>
      <c r="N24" s="7"/>
      <c r="O24" s="1"/>
      <c r="P24" s="1"/>
      <c r="Q24" s="1"/>
      <c r="R24" s="1"/>
      <c r="S24" s="1"/>
    </row>
    <row r="25" spans="2:21" ht="15.95" customHeight="1" x14ac:dyDescent="0.2">
      <c r="B25" s="38" t="s">
        <v>84</v>
      </c>
      <c r="E25" s="7"/>
      <c r="F25" s="1"/>
      <c r="G25" s="1"/>
      <c r="H25" s="1"/>
      <c r="I25" s="1"/>
      <c r="J25" s="1"/>
      <c r="K25" s="1"/>
      <c r="L25" s="1"/>
      <c r="M25" s="1"/>
      <c r="N25" s="7"/>
      <c r="O25" s="1"/>
      <c r="P25" s="1"/>
      <c r="Q25" s="1"/>
      <c r="R25" s="1"/>
      <c r="S25" s="1"/>
      <c r="T25" s="40" t="s">
        <v>86</v>
      </c>
    </row>
    <row r="26" spans="2:21" ht="15.95" customHeight="1" x14ac:dyDescent="0.2">
      <c r="C26" s="6" t="s">
        <v>15</v>
      </c>
      <c r="D26" s="4" t="s">
        <v>90</v>
      </c>
      <c r="E26" s="4" t="s">
        <v>0</v>
      </c>
      <c r="F26" s="5" t="s">
        <v>33</v>
      </c>
      <c r="G26" s="6"/>
      <c r="H26" s="6"/>
      <c r="I26" s="6"/>
      <c r="J26" s="6"/>
      <c r="K26" s="6"/>
      <c r="L26" s="6"/>
      <c r="M26" s="6"/>
      <c r="N26" s="4" t="s">
        <v>3</v>
      </c>
      <c r="O26" s="4" t="s">
        <v>4</v>
      </c>
      <c r="P26" s="4" t="s">
        <v>5</v>
      </c>
      <c r="Q26" s="4" t="s">
        <v>6</v>
      </c>
      <c r="R26" s="4" t="s">
        <v>7</v>
      </c>
      <c r="S26" s="4" t="s">
        <v>8</v>
      </c>
      <c r="T26" s="40" t="s">
        <v>87</v>
      </c>
      <c r="U26" s="4" t="s">
        <v>89</v>
      </c>
    </row>
    <row r="27" spans="2:21" ht="15.95" customHeight="1" x14ac:dyDescent="0.2">
      <c r="B27" s="18">
        <v>11.8</v>
      </c>
      <c r="C27" s="3" t="s">
        <v>17</v>
      </c>
      <c r="D27" s="2">
        <v>3</v>
      </c>
      <c r="E27" s="7">
        <v>2596</v>
      </c>
      <c r="F27" s="28" t="s">
        <v>1</v>
      </c>
      <c r="G27" s="16" t="s">
        <v>2</v>
      </c>
      <c r="H27" s="8"/>
      <c r="I27" s="8"/>
      <c r="J27" s="8"/>
      <c r="K27" s="8"/>
      <c r="L27" s="8"/>
      <c r="M27" s="11"/>
      <c r="N27" s="7">
        <v>0.56000000000000005</v>
      </c>
      <c r="O27" s="1">
        <v>0.7</v>
      </c>
      <c r="P27" s="1">
        <v>0.9</v>
      </c>
      <c r="Q27" s="1">
        <v>11.8</v>
      </c>
      <c r="R27" s="1">
        <v>22.5</v>
      </c>
      <c r="S27" s="1" t="s">
        <v>12</v>
      </c>
      <c r="T27" s="41">
        <f>($O$35*N27)+($O$36)</f>
        <v>11.749999999999996</v>
      </c>
      <c r="U27" s="43">
        <f>T27-Q27</f>
        <v>-5.0000000000004263E-2</v>
      </c>
    </row>
    <row r="28" spans="2:21" ht="15.95" customHeight="1" x14ac:dyDescent="0.2">
      <c r="B28" s="18">
        <v>14</v>
      </c>
      <c r="C28" s="3" t="s">
        <v>17</v>
      </c>
      <c r="D28" s="2">
        <v>3</v>
      </c>
      <c r="E28" s="7">
        <v>2597</v>
      </c>
      <c r="F28" s="28" t="s">
        <v>1</v>
      </c>
      <c r="G28" s="16" t="s">
        <v>2</v>
      </c>
      <c r="H28" s="8"/>
      <c r="I28" s="8"/>
      <c r="J28" s="8"/>
      <c r="K28" s="8"/>
      <c r="L28" s="8"/>
      <c r="M28" s="11"/>
      <c r="N28" s="7">
        <v>0.51</v>
      </c>
      <c r="O28" s="1">
        <v>0.08</v>
      </c>
      <c r="P28" s="1">
        <v>1.1000000000000001</v>
      </c>
      <c r="Q28" s="1">
        <v>13.7</v>
      </c>
      <c r="R28" s="1">
        <v>25.1</v>
      </c>
      <c r="S28" s="1" t="s">
        <v>21</v>
      </c>
      <c r="T28" s="41">
        <f>($O$35*N28)+($O$36)</f>
        <v>13.75</v>
      </c>
      <c r="U28" s="43">
        <f t="shared" ref="U28:U31" si="2">T28-Q28</f>
        <v>5.0000000000000711E-2</v>
      </c>
    </row>
    <row r="29" spans="2:21" ht="15.95" customHeight="1" x14ac:dyDescent="0.2">
      <c r="B29" s="18">
        <v>15.5</v>
      </c>
      <c r="C29" s="3" t="s">
        <v>17</v>
      </c>
      <c r="D29" s="2">
        <v>3</v>
      </c>
      <c r="E29" s="7">
        <v>2598</v>
      </c>
      <c r="F29" s="28" t="s">
        <v>1</v>
      </c>
      <c r="G29" s="16" t="s">
        <v>2</v>
      </c>
      <c r="H29" s="8"/>
      <c r="I29" s="8"/>
      <c r="J29" s="8"/>
      <c r="K29" s="8"/>
      <c r="L29" s="8"/>
      <c r="M29" s="11"/>
      <c r="N29" s="7">
        <v>0.46</v>
      </c>
      <c r="O29" s="1">
        <v>0.6</v>
      </c>
      <c r="P29" s="1">
        <v>1</v>
      </c>
      <c r="Q29" s="1">
        <v>15.7</v>
      </c>
      <c r="R29" s="1">
        <v>27.5</v>
      </c>
      <c r="S29" s="1" t="s">
        <v>11</v>
      </c>
      <c r="T29" s="41">
        <f>($O$35*N29)+($O$36)</f>
        <v>15.749999999999996</v>
      </c>
      <c r="U29" s="43">
        <f t="shared" si="2"/>
        <v>4.9999999999997158E-2</v>
      </c>
    </row>
    <row r="30" spans="2:21" ht="15.95" customHeight="1" x14ac:dyDescent="0.2">
      <c r="B30" s="18">
        <v>17.2</v>
      </c>
      <c r="C30" s="3" t="s">
        <v>17</v>
      </c>
      <c r="D30" s="2">
        <v>3</v>
      </c>
      <c r="E30" s="7">
        <v>2599</v>
      </c>
      <c r="F30" s="28" t="s">
        <v>1</v>
      </c>
      <c r="G30" s="16" t="s">
        <v>2</v>
      </c>
      <c r="H30" s="8"/>
      <c r="I30" s="8"/>
      <c r="J30" s="8"/>
      <c r="K30" s="8"/>
      <c r="L30" s="8"/>
      <c r="M30" s="11"/>
      <c r="N30" s="7">
        <v>0.41</v>
      </c>
      <c r="O30" s="1">
        <v>0.7</v>
      </c>
      <c r="P30" s="1">
        <v>1</v>
      </c>
      <c r="Q30" s="1">
        <v>17.8</v>
      </c>
      <c r="R30" s="1">
        <v>30.6</v>
      </c>
      <c r="S30" s="1" t="s">
        <v>9</v>
      </c>
      <c r="T30" s="41">
        <f>($O$35*N30)+($O$36)</f>
        <v>17.75</v>
      </c>
      <c r="U30" s="43">
        <f t="shared" si="2"/>
        <v>-5.0000000000000711E-2</v>
      </c>
    </row>
    <row r="31" spans="2:21" ht="15.95" customHeight="1" x14ac:dyDescent="0.2">
      <c r="B31" s="18">
        <v>17.5</v>
      </c>
      <c r="C31" s="3" t="s">
        <v>18</v>
      </c>
      <c r="D31" s="2">
        <v>3</v>
      </c>
      <c r="E31" s="7">
        <v>2481</v>
      </c>
      <c r="F31" s="28" t="s">
        <v>1</v>
      </c>
      <c r="G31" s="16" t="s">
        <v>2</v>
      </c>
      <c r="H31" s="8"/>
      <c r="I31" s="8"/>
      <c r="J31" s="8"/>
      <c r="K31" s="8"/>
      <c r="L31" s="8"/>
      <c r="M31" s="11"/>
      <c r="N31" s="7">
        <v>0.36</v>
      </c>
      <c r="O31" s="1">
        <v>0.7</v>
      </c>
      <c r="P31" s="1">
        <v>1</v>
      </c>
      <c r="Q31" s="1">
        <v>17.5</v>
      </c>
      <c r="R31" s="1">
        <v>32.1</v>
      </c>
      <c r="S31" s="1" t="s">
        <v>9</v>
      </c>
      <c r="T31" s="41">
        <f>($O$35*N31)+($O$36)</f>
        <v>19.75</v>
      </c>
      <c r="U31" s="43">
        <f t="shared" si="2"/>
        <v>2.25</v>
      </c>
    </row>
    <row r="32" spans="2:21" ht="15" customHeight="1" x14ac:dyDescent="0.2"/>
    <row r="35" spans="14:19" x14ac:dyDescent="0.2">
      <c r="O35" s="10">
        <v>-40</v>
      </c>
      <c r="R35" s="10">
        <v>-35.799999999999997</v>
      </c>
    </row>
    <row r="36" spans="14:19" x14ac:dyDescent="0.2">
      <c r="O36" s="10">
        <v>34.15</v>
      </c>
      <c r="R36" s="10">
        <v>31.937999999999999</v>
      </c>
    </row>
    <row r="37" spans="14:19" x14ac:dyDescent="0.2">
      <c r="O37" s="10"/>
    </row>
    <row r="38" spans="14:19" x14ac:dyDescent="0.2">
      <c r="O38" s="40" t="s">
        <v>86</v>
      </c>
    </row>
    <row r="39" spans="14:19" x14ac:dyDescent="0.2">
      <c r="N39" s="4" t="s">
        <v>3</v>
      </c>
      <c r="O39" s="40" t="s">
        <v>87</v>
      </c>
      <c r="P39" s="4" t="s">
        <v>88</v>
      </c>
      <c r="S39" t="s">
        <v>91</v>
      </c>
    </row>
    <row r="40" spans="14:19" x14ac:dyDescent="0.2">
      <c r="N40" s="7">
        <v>0.56000000000000005</v>
      </c>
      <c r="O40" s="41">
        <f t="shared" ref="O40:O51" si="3">($O$35*N40)+($O$36)</f>
        <v>11.749999999999996</v>
      </c>
      <c r="R40" s="41">
        <v>11.889999999999997</v>
      </c>
    </row>
    <row r="41" spans="14:19" x14ac:dyDescent="0.2">
      <c r="N41" s="7">
        <v>0.51</v>
      </c>
      <c r="O41" s="41">
        <f t="shared" si="3"/>
        <v>13.75</v>
      </c>
      <c r="P41" s="42">
        <f>O41/O40</f>
        <v>1.1702127659574471</v>
      </c>
      <c r="R41" s="41">
        <v>13.68</v>
      </c>
    </row>
    <row r="42" spans="14:19" x14ac:dyDescent="0.2">
      <c r="N42" s="7">
        <v>0.46</v>
      </c>
      <c r="O42" s="41">
        <f t="shared" si="3"/>
        <v>15.749999999999996</v>
      </c>
      <c r="P42" s="42">
        <f t="shared" ref="P42:P51" si="4">O42/O41</f>
        <v>1.1454545454545453</v>
      </c>
      <c r="R42" s="41">
        <v>15.469999999999999</v>
      </c>
    </row>
    <row r="43" spans="14:19" x14ac:dyDescent="0.2">
      <c r="N43" s="7">
        <v>0.41</v>
      </c>
      <c r="O43" s="41">
        <f t="shared" si="3"/>
        <v>17.75</v>
      </c>
      <c r="P43" s="42">
        <f t="shared" si="4"/>
        <v>1.1269841269841272</v>
      </c>
      <c r="R43" s="41">
        <v>17.260000000000002</v>
      </c>
    </row>
    <row r="44" spans="14:19" x14ac:dyDescent="0.2">
      <c r="N44" s="7">
        <v>0.36</v>
      </c>
      <c r="O44" s="41">
        <f t="shared" si="3"/>
        <v>19.75</v>
      </c>
      <c r="P44" s="42">
        <f t="shared" si="4"/>
        <v>1.1126760563380282</v>
      </c>
      <c r="R44" s="41">
        <v>19.05</v>
      </c>
    </row>
    <row r="45" spans="14:19" x14ac:dyDescent="0.2">
      <c r="N45" s="7">
        <v>0.31</v>
      </c>
      <c r="O45" s="41">
        <f t="shared" si="3"/>
        <v>21.75</v>
      </c>
      <c r="P45" s="42">
        <f t="shared" si="4"/>
        <v>1.1012658227848102</v>
      </c>
      <c r="R45" s="41">
        <v>20.84</v>
      </c>
    </row>
    <row r="46" spans="14:19" x14ac:dyDescent="0.2">
      <c r="N46" s="7">
        <v>0.26</v>
      </c>
      <c r="O46" s="41">
        <f t="shared" si="3"/>
        <v>23.75</v>
      </c>
      <c r="P46" s="42">
        <f t="shared" si="4"/>
        <v>1.0919540229885059</v>
      </c>
      <c r="R46" s="41">
        <v>22.63</v>
      </c>
    </row>
    <row r="47" spans="14:19" x14ac:dyDescent="0.2">
      <c r="N47" s="7">
        <v>0.21</v>
      </c>
      <c r="O47" s="41">
        <f t="shared" si="3"/>
        <v>25.75</v>
      </c>
      <c r="P47" s="42">
        <f t="shared" si="4"/>
        <v>1.0842105263157895</v>
      </c>
      <c r="R47" s="41">
        <v>24.42</v>
      </c>
    </row>
    <row r="48" spans="14:19" x14ac:dyDescent="0.2">
      <c r="N48" s="7">
        <v>0.16</v>
      </c>
      <c r="O48" s="41">
        <f t="shared" si="3"/>
        <v>27.75</v>
      </c>
      <c r="P48" s="42">
        <f t="shared" si="4"/>
        <v>1.0776699029126213</v>
      </c>
      <c r="R48" s="41">
        <v>26.21</v>
      </c>
    </row>
    <row r="49" spans="14:18" x14ac:dyDescent="0.2">
      <c r="N49" s="7">
        <v>0.11</v>
      </c>
      <c r="O49" s="41">
        <f t="shared" si="3"/>
        <v>29.75</v>
      </c>
      <c r="P49" s="42">
        <f t="shared" si="4"/>
        <v>1.072072072072072</v>
      </c>
      <c r="R49" s="41">
        <v>28</v>
      </c>
    </row>
    <row r="50" spans="14:18" x14ac:dyDescent="0.2">
      <c r="N50" s="7">
        <v>0.01</v>
      </c>
      <c r="O50" s="41">
        <f t="shared" si="3"/>
        <v>33.75</v>
      </c>
      <c r="P50" s="42">
        <f t="shared" si="4"/>
        <v>1.134453781512605</v>
      </c>
      <c r="R50" s="41">
        <v>31.58</v>
      </c>
    </row>
    <row r="51" spans="14:18" x14ac:dyDescent="0.2">
      <c r="N51" s="44">
        <v>0.36</v>
      </c>
      <c r="O51" s="45">
        <f t="shared" si="3"/>
        <v>19.75</v>
      </c>
      <c r="P51" s="46">
        <f t="shared" si="4"/>
        <v>0.58518518518518514</v>
      </c>
    </row>
  </sheetData>
  <sortState ref="B5:R18">
    <sortCondition ref="B5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U23"/>
  <sheetViews>
    <sheetView showGridLines="0" zoomScale="80" zoomScaleNormal="80" workbookViewId="0"/>
  </sheetViews>
  <sheetFormatPr defaultRowHeight="12.75" x14ac:dyDescent="0.2"/>
  <cols>
    <col min="3" max="3" width="20.140625" customWidth="1"/>
    <col min="4" max="4" width="9" customWidth="1"/>
  </cols>
  <sheetData>
    <row r="2" spans="1:21" x14ac:dyDescent="0.2">
      <c r="A2" s="3" t="s">
        <v>29</v>
      </c>
      <c r="C2" t="s">
        <v>28</v>
      </c>
    </row>
    <row r="3" spans="1:21" x14ac:dyDescent="0.2">
      <c r="A3" s="3"/>
    </row>
    <row r="4" spans="1:21" x14ac:dyDescent="0.2">
      <c r="A4" s="3"/>
    </row>
    <row r="5" spans="1:21" x14ac:dyDescent="0.2">
      <c r="A5" s="3"/>
    </row>
    <row r="6" spans="1:21" x14ac:dyDescent="0.2">
      <c r="T6" s="40" t="s">
        <v>86</v>
      </c>
    </row>
    <row r="7" spans="1:21" ht="15.95" customHeight="1" x14ac:dyDescent="0.2">
      <c r="C7" s="6" t="s">
        <v>15</v>
      </c>
      <c r="D7" s="4" t="s">
        <v>90</v>
      </c>
      <c r="E7" s="4" t="s">
        <v>0</v>
      </c>
      <c r="F7" s="5" t="s">
        <v>33</v>
      </c>
      <c r="G7" s="6"/>
      <c r="H7" s="6"/>
      <c r="I7" s="6"/>
      <c r="J7" s="6"/>
      <c r="K7" s="6"/>
      <c r="L7" s="6"/>
      <c r="M7" s="6"/>
      <c r="N7" s="4" t="s">
        <v>3</v>
      </c>
      <c r="O7" s="4" t="s">
        <v>4</v>
      </c>
      <c r="P7" s="4" t="s">
        <v>5</v>
      </c>
      <c r="Q7" s="4" t="s">
        <v>6</v>
      </c>
      <c r="R7" s="4" t="s">
        <v>7</v>
      </c>
      <c r="S7" s="4" t="s">
        <v>8</v>
      </c>
      <c r="T7" s="40" t="s">
        <v>87</v>
      </c>
      <c r="U7" s="4" t="s">
        <v>89</v>
      </c>
    </row>
    <row r="8" spans="1:21" ht="15.95" customHeight="1" x14ac:dyDescent="0.2">
      <c r="B8" s="18">
        <v>12.4</v>
      </c>
      <c r="C8" s="3" t="s">
        <v>20</v>
      </c>
      <c r="D8" s="2">
        <v>3</v>
      </c>
      <c r="E8" s="7">
        <v>2200</v>
      </c>
      <c r="F8" s="12" t="s">
        <v>22</v>
      </c>
      <c r="G8" s="9" t="s">
        <v>23</v>
      </c>
      <c r="H8" s="9" t="s">
        <v>24</v>
      </c>
      <c r="I8" s="13" t="s">
        <v>25</v>
      </c>
      <c r="J8" s="9" t="s">
        <v>2</v>
      </c>
      <c r="K8" s="9"/>
      <c r="L8" s="9"/>
      <c r="M8" s="9"/>
      <c r="N8" s="7">
        <v>0.56999999999999995</v>
      </c>
      <c r="O8" s="1">
        <v>0.6</v>
      </c>
      <c r="P8" s="1">
        <v>1.1000000000000001</v>
      </c>
      <c r="Q8" s="1">
        <v>12.4</v>
      </c>
      <c r="R8" s="1">
        <v>22.4</v>
      </c>
      <c r="S8" s="1" t="s">
        <v>21</v>
      </c>
      <c r="T8" s="41">
        <f>(w20_4port_lg_bvmv!$O$35*N8)+(w20_4port_lg_bvmv!$O$36)</f>
        <v>11.350000000000001</v>
      </c>
      <c r="U8" s="43">
        <f>T8-Q8</f>
        <v>-1.0499999999999989</v>
      </c>
    </row>
    <row r="9" spans="1:21" ht="15.95" customHeight="1" x14ac:dyDescent="0.2">
      <c r="B9" s="18">
        <v>13.9</v>
      </c>
      <c r="C9" s="3" t="s">
        <v>20</v>
      </c>
      <c r="D9" s="2">
        <v>3</v>
      </c>
      <c r="E9" s="7">
        <v>2220</v>
      </c>
      <c r="F9" s="12" t="s">
        <v>22</v>
      </c>
      <c r="G9" s="9" t="s">
        <v>23</v>
      </c>
      <c r="H9" s="9" t="s">
        <v>24</v>
      </c>
      <c r="I9" s="13" t="s">
        <v>25</v>
      </c>
      <c r="J9" s="9" t="s">
        <v>2</v>
      </c>
      <c r="K9" s="9"/>
      <c r="L9" s="9"/>
      <c r="M9" s="9"/>
      <c r="N9" s="7">
        <v>0.48</v>
      </c>
      <c r="O9" s="1">
        <v>0.6</v>
      </c>
      <c r="P9" s="1">
        <v>1</v>
      </c>
      <c r="Q9" s="1">
        <v>13.9</v>
      </c>
      <c r="R9" s="1">
        <v>24.5</v>
      </c>
      <c r="S9" s="1" t="s">
        <v>21</v>
      </c>
      <c r="T9" s="41">
        <f>(w20_4port_lg_bvmv!$O$35*N9)+(w20_4port_lg_bvmv!$O$36)</f>
        <v>14.95</v>
      </c>
      <c r="U9" s="43">
        <f t="shared" ref="U9:U13" si="0">T9-Q9</f>
        <v>1.0499999999999989</v>
      </c>
    </row>
    <row r="10" spans="1:21" ht="15.95" customHeight="1" x14ac:dyDescent="0.2">
      <c r="B10" s="18">
        <v>15.2</v>
      </c>
      <c r="C10" s="3" t="s">
        <v>20</v>
      </c>
      <c r="D10" s="2">
        <v>3</v>
      </c>
      <c r="E10" s="7">
        <v>2221</v>
      </c>
      <c r="F10" s="12" t="s">
        <v>22</v>
      </c>
      <c r="G10" s="9" t="s">
        <v>23</v>
      </c>
      <c r="H10" s="9" t="s">
        <v>24</v>
      </c>
      <c r="I10" s="13" t="s">
        <v>25</v>
      </c>
      <c r="J10" s="9" t="s">
        <v>2</v>
      </c>
      <c r="K10" s="9"/>
      <c r="L10" s="9"/>
      <c r="M10" s="9"/>
      <c r="N10" s="7">
        <v>0.43</v>
      </c>
      <c r="O10" s="1">
        <v>0.7</v>
      </c>
      <c r="P10" s="1">
        <v>0.9</v>
      </c>
      <c r="Q10" s="1">
        <v>15.2</v>
      </c>
      <c r="R10" s="1">
        <v>26.5</v>
      </c>
      <c r="S10" s="1" t="s">
        <v>11</v>
      </c>
      <c r="T10" s="41">
        <f>(w20_4port_lg_bvmv!$O$35*N10)+(w20_4port_lg_bvmv!$O$36)</f>
        <v>16.95</v>
      </c>
      <c r="U10" s="43">
        <f t="shared" si="0"/>
        <v>1.75</v>
      </c>
    </row>
    <row r="11" spans="1:21" ht="15.95" customHeight="1" x14ac:dyDescent="0.2">
      <c r="B11" s="18">
        <v>18</v>
      </c>
      <c r="C11" s="3" t="s">
        <v>20</v>
      </c>
      <c r="D11" s="2">
        <v>3</v>
      </c>
      <c r="E11" s="7">
        <v>2222</v>
      </c>
      <c r="F11" s="12" t="s">
        <v>22</v>
      </c>
      <c r="G11" s="9" t="s">
        <v>23</v>
      </c>
      <c r="H11" s="9" t="s">
        <v>24</v>
      </c>
      <c r="I11" s="13" t="s">
        <v>25</v>
      </c>
      <c r="J11" s="9" t="s">
        <v>2</v>
      </c>
      <c r="K11" s="9"/>
      <c r="L11" s="9"/>
      <c r="M11" s="9"/>
      <c r="N11" s="7">
        <v>0.33</v>
      </c>
      <c r="O11" s="1">
        <v>0.3</v>
      </c>
      <c r="P11" s="1">
        <v>0.9</v>
      </c>
      <c r="Q11" s="1">
        <v>18</v>
      </c>
      <c r="R11" s="1">
        <v>30.4</v>
      </c>
      <c r="S11" s="1" t="s">
        <v>9</v>
      </c>
      <c r="T11" s="41">
        <f>(w20_4port_lg_bvmv!$O$35*N11)+(w20_4port_lg_bvmv!$O$36)</f>
        <v>20.949999999999996</v>
      </c>
      <c r="U11" s="43">
        <f t="shared" si="0"/>
        <v>2.9499999999999957</v>
      </c>
    </row>
    <row r="12" spans="1:21" ht="15.95" customHeight="1" x14ac:dyDescent="0.2">
      <c r="B12" s="18">
        <v>18.600000000000001</v>
      </c>
      <c r="C12" s="3" t="s">
        <v>19</v>
      </c>
      <c r="D12" s="2">
        <v>3</v>
      </c>
      <c r="E12" s="7">
        <v>2457</v>
      </c>
      <c r="F12" s="28" t="s">
        <v>1</v>
      </c>
      <c r="G12" s="16" t="s">
        <v>2</v>
      </c>
      <c r="H12" s="8"/>
      <c r="I12" s="8"/>
      <c r="J12" s="8"/>
      <c r="K12" s="8"/>
      <c r="L12" s="8"/>
      <c r="M12" s="11"/>
      <c r="N12" s="7">
        <v>0.37</v>
      </c>
      <c r="O12" s="1">
        <v>0.4</v>
      </c>
      <c r="P12" s="1">
        <v>0.8</v>
      </c>
      <c r="Q12" s="1">
        <v>18.600000000000001</v>
      </c>
      <c r="R12" s="1">
        <v>34</v>
      </c>
      <c r="S12" s="1" t="s">
        <v>9</v>
      </c>
      <c r="T12" s="41">
        <f>(w20_4port_lg_bvmv!$O$35*N12)+(w20_4port_lg_bvmv!$O$36)</f>
        <v>19.349999999999998</v>
      </c>
      <c r="U12" s="43">
        <f t="shared" si="0"/>
        <v>0.74999999999999645</v>
      </c>
    </row>
    <row r="13" spans="1:21" ht="15.95" customHeight="1" x14ac:dyDescent="0.2">
      <c r="B13" s="18">
        <v>20.7</v>
      </c>
      <c r="C13" s="3" t="s">
        <v>19</v>
      </c>
      <c r="D13" s="2">
        <v>3</v>
      </c>
      <c r="E13" s="7">
        <v>2458</v>
      </c>
      <c r="F13" s="28" t="s">
        <v>1</v>
      </c>
      <c r="G13" s="16" t="s">
        <v>2</v>
      </c>
      <c r="H13" s="8"/>
      <c r="I13" s="8"/>
      <c r="J13" s="8"/>
      <c r="K13" s="8"/>
      <c r="L13" s="8"/>
      <c r="M13" s="11"/>
      <c r="N13" s="7">
        <v>0.32</v>
      </c>
      <c r="O13" s="1">
        <v>0.4</v>
      </c>
      <c r="P13" s="1">
        <v>0.9</v>
      </c>
      <c r="Q13" s="1">
        <v>20.7</v>
      </c>
      <c r="R13" s="1">
        <v>36</v>
      </c>
      <c r="S13" s="1" t="s">
        <v>14</v>
      </c>
      <c r="T13" s="41">
        <f>(w20_4port_lg_bvmv!$O$35*N13)+(w20_4port_lg_bvmv!$O$36)</f>
        <v>21.349999999999998</v>
      </c>
      <c r="U13" s="43">
        <f t="shared" si="0"/>
        <v>0.64999999999999858</v>
      </c>
    </row>
    <row r="14" spans="1:21" ht="15.95" customHeight="1" x14ac:dyDescent="0.2">
      <c r="E14" s="7"/>
      <c r="F14" s="1"/>
      <c r="G14" s="1"/>
      <c r="H14" s="1"/>
      <c r="I14" s="1"/>
      <c r="J14" s="1"/>
      <c r="K14" s="1"/>
      <c r="L14" s="1"/>
      <c r="M14" s="1"/>
      <c r="N14" s="7"/>
      <c r="O14" s="1"/>
      <c r="P14" s="1"/>
      <c r="Q14" s="1"/>
      <c r="R14" s="1"/>
      <c r="S14" s="1"/>
    </row>
    <row r="15" spans="1:21" ht="15.95" customHeight="1" x14ac:dyDescent="0.2">
      <c r="E15" s="7"/>
      <c r="F15" s="1"/>
      <c r="G15" s="1"/>
      <c r="H15" s="1"/>
      <c r="I15" s="1"/>
      <c r="J15" s="1"/>
      <c r="K15" s="1"/>
      <c r="L15" s="1"/>
      <c r="M15" s="1"/>
      <c r="N15" s="7"/>
      <c r="O15" s="1"/>
      <c r="P15" s="1"/>
      <c r="Q15" s="1"/>
      <c r="R15" s="1"/>
      <c r="S15" s="1"/>
    </row>
    <row r="16" spans="1:21" ht="15.95" customHeight="1" x14ac:dyDescent="0.2">
      <c r="E16" s="7"/>
      <c r="F16" s="1"/>
      <c r="G16" s="1"/>
      <c r="H16" s="1"/>
      <c r="I16" s="1"/>
      <c r="J16" s="1"/>
      <c r="K16" s="1"/>
      <c r="L16" s="1"/>
      <c r="M16" s="1"/>
      <c r="N16" s="7"/>
      <c r="O16" s="1"/>
      <c r="P16" s="1"/>
      <c r="Q16" s="1"/>
      <c r="R16" s="1"/>
      <c r="S16" s="1"/>
    </row>
    <row r="17" spans="5:19" ht="15.95" customHeight="1" x14ac:dyDescent="0.2">
      <c r="E17" s="7"/>
      <c r="F17" s="1"/>
      <c r="G17" s="1"/>
      <c r="H17" s="1"/>
      <c r="I17" s="1"/>
      <c r="J17" s="1"/>
      <c r="K17" s="1"/>
      <c r="L17" s="1"/>
      <c r="M17" s="1"/>
      <c r="N17" s="7"/>
      <c r="O17" s="1"/>
      <c r="P17" s="1"/>
      <c r="Q17" s="1"/>
      <c r="R17" s="1"/>
      <c r="S17" s="1"/>
    </row>
    <row r="18" spans="5:19" ht="15.95" customHeight="1" x14ac:dyDescent="0.2">
      <c r="E18" s="7"/>
      <c r="F18" s="1"/>
      <c r="G18" s="1"/>
      <c r="H18" s="1"/>
      <c r="I18" s="1"/>
      <c r="J18" s="1"/>
      <c r="K18" s="1"/>
      <c r="L18" s="1"/>
      <c r="M18" s="1"/>
      <c r="N18" s="7"/>
      <c r="O18" s="1"/>
      <c r="P18" s="1"/>
      <c r="Q18" s="1"/>
      <c r="R18" s="1"/>
      <c r="S18" s="1"/>
    </row>
    <row r="19" spans="5:19" ht="15.95" customHeight="1" x14ac:dyDescent="0.2"/>
    <row r="20" spans="5:19" ht="15.95" customHeight="1" x14ac:dyDescent="0.2"/>
    <row r="21" spans="5:19" ht="15.95" customHeight="1" x14ac:dyDescent="0.2"/>
    <row r="22" spans="5:19" ht="15.95" customHeight="1" x14ac:dyDescent="0.2"/>
    <row r="23" spans="5:19" ht="15" customHeight="1" x14ac:dyDescent="0.2"/>
  </sheetData>
  <sortState ref="B5:R10">
    <sortCondition ref="B5"/>
  </sortState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V41"/>
  <sheetViews>
    <sheetView showGridLines="0" zoomScale="80" zoomScaleNormal="80" workbookViewId="0">
      <selection activeCell="D39" sqref="D39"/>
    </sheetView>
  </sheetViews>
  <sheetFormatPr defaultRowHeight="12.75" x14ac:dyDescent="0.2"/>
  <cols>
    <col min="1" max="3" width="9.140625" style="19"/>
    <col min="4" max="4" width="19" style="19" customWidth="1"/>
    <col min="5" max="5" width="9.28515625" style="19" customWidth="1"/>
    <col min="6" max="6" width="9.140625" style="19" customWidth="1"/>
    <col min="7" max="16384" width="9.140625" style="19"/>
  </cols>
  <sheetData>
    <row r="1" spans="1:22" ht="14.1" customHeight="1" x14ac:dyDescent="0.2"/>
    <row r="2" spans="1:22" ht="14.1" customHeight="1" x14ac:dyDescent="0.2">
      <c r="A2" s="3" t="s">
        <v>29</v>
      </c>
      <c r="C2"/>
      <c r="D2" s="3" t="s">
        <v>81</v>
      </c>
      <c r="E2" s="3"/>
    </row>
    <row r="3" spans="1:22" ht="14.1" customHeight="1" x14ac:dyDescent="0.2">
      <c r="A3" s="3"/>
      <c r="C3"/>
      <c r="D3" s="3"/>
      <c r="E3" s="3"/>
    </row>
    <row r="4" spans="1:22" ht="14.1" customHeight="1" x14ac:dyDescent="0.2">
      <c r="A4" s="3"/>
      <c r="C4"/>
      <c r="D4" s="3"/>
      <c r="E4" s="3"/>
    </row>
    <row r="5" spans="1:22" ht="14.1" customHeight="1" x14ac:dyDescent="0.2">
      <c r="A5" s="3"/>
      <c r="C5"/>
      <c r="D5" s="3"/>
      <c r="E5" s="3"/>
    </row>
    <row r="6" spans="1:22" ht="14.1" customHeight="1" x14ac:dyDescent="0.2">
      <c r="B6" s="3"/>
      <c r="C6"/>
      <c r="D6" s="3"/>
      <c r="E6" s="3"/>
    </row>
    <row r="7" spans="1:22" ht="14.1" customHeight="1" x14ac:dyDescent="0.2">
      <c r="C7" s="36" t="s">
        <v>0</v>
      </c>
      <c r="D7" s="37" t="s">
        <v>79</v>
      </c>
      <c r="E7" s="36" t="s">
        <v>90</v>
      </c>
      <c r="F7" s="5" t="s">
        <v>80</v>
      </c>
      <c r="G7" s="37"/>
      <c r="H7" s="37"/>
      <c r="I7" s="37"/>
      <c r="J7" s="37"/>
      <c r="K7" s="37"/>
      <c r="L7" s="37"/>
      <c r="M7" s="37"/>
      <c r="N7" s="37"/>
      <c r="O7" s="4" t="s">
        <v>3</v>
      </c>
      <c r="P7" s="4" t="s">
        <v>4</v>
      </c>
      <c r="Q7" s="4" t="s">
        <v>5</v>
      </c>
      <c r="R7" s="4" t="s">
        <v>6</v>
      </c>
      <c r="S7" s="4" t="s">
        <v>7</v>
      </c>
      <c r="T7" s="4" t="s">
        <v>8</v>
      </c>
    </row>
    <row r="8" spans="1:22" ht="14.1" customHeight="1" x14ac:dyDescent="0.2">
      <c r="C8" s="20">
        <v>2600</v>
      </c>
      <c r="D8" s="21" t="s">
        <v>75</v>
      </c>
      <c r="E8" s="22">
        <v>3</v>
      </c>
      <c r="F8" s="29" t="s">
        <v>35</v>
      </c>
      <c r="G8" s="29" t="s">
        <v>36</v>
      </c>
      <c r="H8" s="22"/>
      <c r="I8" s="22"/>
      <c r="J8" s="22"/>
      <c r="K8" s="22"/>
      <c r="L8" s="22"/>
      <c r="M8" s="22"/>
      <c r="N8" s="22"/>
      <c r="O8" s="22" t="s">
        <v>37</v>
      </c>
      <c r="P8" s="22">
        <v>1</v>
      </c>
      <c r="Q8" s="22">
        <v>1.4</v>
      </c>
      <c r="R8" s="22">
        <v>19.7</v>
      </c>
      <c r="S8" s="22">
        <v>33.700000000000003</v>
      </c>
      <c r="T8" s="23" t="s">
        <v>38</v>
      </c>
    </row>
    <row r="9" spans="1:22" ht="14.1" customHeight="1" x14ac:dyDescent="0.2">
      <c r="C9" s="24">
        <v>2597</v>
      </c>
      <c r="D9" s="25" t="s">
        <v>75</v>
      </c>
      <c r="E9" s="26">
        <v>3</v>
      </c>
      <c r="F9" s="30" t="s">
        <v>35</v>
      </c>
      <c r="G9" s="30" t="s">
        <v>36</v>
      </c>
      <c r="H9" s="26"/>
      <c r="I9" s="26"/>
      <c r="J9" s="26"/>
      <c r="K9" s="26"/>
      <c r="L9" s="26"/>
      <c r="M9" s="26"/>
      <c r="N9" s="26"/>
      <c r="O9" s="26" t="s">
        <v>39</v>
      </c>
      <c r="P9" s="26">
        <v>0.8</v>
      </c>
      <c r="Q9" s="26">
        <v>1.1000000000000001</v>
      </c>
      <c r="R9" s="26">
        <v>14</v>
      </c>
      <c r="S9" s="26">
        <v>25.1</v>
      </c>
      <c r="T9" s="27" t="s">
        <v>40</v>
      </c>
    </row>
    <row r="10" spans="1:22" ht="14.1" customHeight="1" x14ac:dyDescent="0.2">
      <c r="C10" s="24">
        <v>2450</v>
      </c>
      <c r="D10" s="25" t="s">
        <v>76</v>
      </c>
      <c r="E10" s="26">
        <v>4</v>
      </c>
      <c r="F10" s="30" t="s">
        <v>35</v>
      </c>
      <c r="G10" s="30" t="s">
        <v>36</v>
      </c>
      <c r="H10" s="26"/>
      <c r="I10" s="26"/>
      <c r="J10" s="26"/>
      <c r="K10" s="26"/>
      <c r="L10" s="26"/>
      <c r="M10" s="26"/>
      <c r="N10" s="26"/>
      <c r="O10" s="26" t="s">
        <v>41</v>
      </c>
      <c r="P10" s="26">
        <v>0.3</v>
      </c>
      <c r="Q10" s="26">
        <v>1.3</v>
      </c>
      <c r="R10" s="26">
        <v>20.9</v>
      </c>
      <c r="S10" s="26">
        <v>35.5</v>
      </c>
      <c r="T10" s="27" t="s">
        <v>38</v>
      </c>
    </row>
    <row r="11" spans="1:22" ht="14.1" customHeight="1" x14ac:dyDescent="0.2">
      <c r="C11" s="24">
        <v>2446</v>
      </c>
      <c r="D11" s="25" t="s">
        <v>76</v>
      </c>
      <c r="E11" s="26">
        <v>4</v>
      </c>
      <c r="F11" s="30" t="s">
        <v>35</v>
      </c>
      <c r="G11" s="30" t="s">
        <v>36</v>
      </c>
      <c r="H11" s="26"/>
      <c r="I11" s="26"/>
      <c r="J11" s="26"/>
      <c r="K11" s="26"/>
      <c r="L11" s="26"/>
      <c r="M11" s="26"/>
      <c r="N11" s="26"/>
      <c r="O11" s="26" t="s">
        <v>42</v>
      </c>
      <c r="P11" s="26">
        <v>0.4</v>
      </c>
      <c r="Q11" s="26">
        <v>0.9</v>
      </c>
      <c r="R11" s="26">
        <v>16.5</v>
      </c>
      <c r="S11" s="26">
        <v>28.6</v>
      </c>
      <c r="T11" s="27" t="s">
        <v>43</v>
      </c>
      <c r="V11" s="19">
        <f>39-8</f>
        <v>31</v>
      </c>
    </row>
    <row r="12" spans="1:22" ht="14.1" customHeight="1" x14ac:dyDescent="0.2">
      <c r="C12" s="24">
        <v>2445</v>
      </c>
      <c r="D12" s="25" t="s">
        <v>76</v>
      </c>
      <c r="E12" s="26">
        <v>3</v>
      </c>
      <c r="F12" s="30" t="s">
        <v>35</v>
      </c>
      <c r="G12" s="30" t="s">
        <v>36</v>
      </c>
      <c r="H12" s="26"/>
      <c r="I12" s="26"/>
      <c r="J12" s="26"/>
      <c r="K12" s="26"/>
      <c r="L12" s="26"/>
      <c r="M12" s="26"/>
      <c r="N12" s="26"/>
      <c r="O12" s="26" t="s">
        <v>42</v>
      </c>
      <c r="P12" s="26">
        <v>0.2</v>
      </c>
      <c r="Q12" s="26">
        <v>0.9</v>
      </c>
      <c r="R12" s="26">
        <v>20.6</v>
      </c>
      <c r="S12" s="26">
        <v>36.200000000000003</v>
      </c>
      <c r="T12" s="27" t="s">
        <v>38</v>
      </c>
    </row>
    <row r="13" spans="1:22" ht="14.1" customHeight="1" x14ac:dyDescent="0.2">
      <c r="C13" s="24">
        <v>2444</v>
      </c>
      <c r="D13" s="25" t="s">
        <v>76</v>
      </c>
      <c r="E13" s="26">
        <v>3</v>
      </c>
      <c r="F13" s="30" t="s">
        <v>35</v>
      </c>
      <c r="G13" s="30" t="s">
        <v>36</v>
      </c>
      <c r="H13" s="26"/>
      <c r="I13" s="26"/>
      <c r="J13" s="26"/>
      <c r="K13" s="26"/>
      <c r="L13" s="26"/>
      <c r="M13" s="26"/>
      <c r="N13" s="26"/>
      <c r="O13" s="26" t="s">
        <v>44</v>
      </c>
      <c r="P13" s="26">
        <v>0.4</v>
      </c>
      <c r="Q13" s="26">
        <v>1</v>
      </c>
      <c r="R13" s="26">
        <v>23.2</v>
      </c>
      <c r="S13" s="26">
        <v>40</v>
      </c>
      <c r="T13" s="27" t="s">
        <v>45</v>
      </c>
    </row>
    <row r="14" spans="1:22" ht="14.1" customHeight="1" x14ac:dyDescent="0.2">
      <c r="C14" s="24">
        <v>2407</v>
      </c>
      <c r="D14" s="25" t="s">
        <v>77</v>
      </c>
      <c r="E14" s="26">
        <v>4</v>
      </c>
      <c r="F14" s="31" t="s">
        <v>46</v>
      </c>
      <c r="G14" s="31">
        <v>16.100000000000001</v>
      </c>
      <c r="H14" s="31">
        <v>15.1</v>
      </c>
      <c r="I14" s="31">
        <v>14.1</v>
      </c>
      <c r="J14" s="31" t="s">
        <v>47</v>
      </c>
      <c r="K14" s="26"/>
      <c r="L14" s="26"/>
      <c r="M14" s="26"/>
      <c r="N14" s="26"/>
      <c r="O14" s="26" t="s">
        <v>48</v>
      </c>
      <c r="P14" s="26">
        <v>0.9</v>
      </c>
      <c r="Q14" s="26">
        <v>2.9</v>
      </c>
      <c r="R14" s="26">
        <v>24.4</v>
      </c>
      <c r="S14" s="26">
        <v>38.299999999999997</v>
      </c>
      <c r="T14" s="27" t="s">
        <v>45</v>
      </c>
    </row>
    <row r="15" spans="1:22" ht="14.1" customHeight="1" x14ac:dyDescent="0.2">
      <c r="C15" s="24">
        <v>2406</v>
      </c>
      <c r="D15" s="25" t="s">
        <v>77</v>
      </c>
      <c r="E15" s="26">
        <v>4</v>
      </c>
      <c r="F15" s="31" t="s">
        <v>46</v>
      </c>
      <c r="G15" s="31">
        <v>16.100000000000001</v>
      </c>
      <c r="H15" s="31">
        <v>15.1</v>
      </c>
      <c r="I15" s="31">
        <v>14.1</v>
      </c>
      <c r="J15" s="31" t="s">
        <v>47</v>
      </c>
      <c r="K15" s="26"/>
      <c r="L15" s="26"/>
      <c r="M15" s="26"/>
      <c r="N15" s="26"/>
      <c r="O15" s="26" t="s">
        <v>49</v>
      </c>
      <c r="P15" s="26">
        <v>0.7</v>
      </c>
      <c r="Q15" s="26">
        <v>1.6</v>
      </c>
      <c r="R15" s="26">
        <v>17.5</v>
      </c>
      <c r="S15" s="26">
        <v>29.2</v>
      </c>
      <c r="T15" s="27" t="s">
        <v>50</v>
      </c>
    </row>
    <row r="16" spans="1:22" ht="14.1" customHeight="1" x14ac:dyDescent="0.2">
      <c r="C16" s="24">
        <v>2405</v>
      </c>
      <c r="D16" s="25" t="s">
        <v>77</v>
      </c>
      <c r="E16" s="26">
        <v>4</v>
      </c>
      <c r="F16" s="31" t="s">
        <v>46</v>
      </c>
      <c r="G16" s="31">
        <v>16.100000000000001</v>
      </c>
      <c r="H16" s="31">
        <v>15.1</v>
      </c>
      <c r="I16" s="31">
        <v>14.1</v>
      </c>
      <c r="J16" s="31" t="s">
        <v>47</v>
      </c>
      <c r="K16" s="26"/>
      <c r="L16" s="26"/>
      <c r="M16" s="26"/>
      <c r="N16" s="26"/>
      <c r="O16" s="26" t="s">
        <v>51</v>
      </c>
      <c r="P16" s="26">
        <v>0.7</v>
      </c>
      <c r="Q16" s="26">
        <v>1.6</v>
      </c>
      <c r="R16" s="26">
        <v>18.899999999999999</v>
      </c>
      <c r="S16" s="26">
        <v>30.8</v>
      </c>
      <c r="T16" s="27" t="s">
        <v>50</v>
      </c>
    </row>
    <row r="17" spans="3:20" ht="14.1" customHeight="1" x14ac:dyDescent="0.2">
      <c r="C17" s="24">
        <v>2404</v>
      </c>
      <c r="D17" s="25" t="s">
        <v>77</v>
      </c>
      <c r="E17" s="26">
        <v>4</v>
      </c>
      <c r="F17" s="31" t="s">
        <v>46</v>
      </c>
      <c r="G17" s="31">
        <v>16.100000000000001</v>
      </c>
      <c r="H17" s="31">
        <v>15.1</v>
      </c>
      <c r="I17" s="31">
        <v>14.1</v>
      </c>
      <c r="J17" s="31" t="s">
        <v>47</v>
      </c>
      <c r="K17" s="26"/>
      <c r="L17" s="26"/>
      <c r="M17" s="26"/>
      <c r="N17" s="26"/>
      <c r="O17" s="26" t="s">
        <v>52</v>
      </c>
      <c r="P17" s="26">
        <v>0.8</v>
      </c>
      <c r="Q17" s="26">
        <v>2.2000000000000002</v>
      </c>
      <c r="R17" s="26">
        <v>22.3</v>
      </c>
      <c r="S17" s="26">
        <v>34.6</v>
      </c>
      <c r="T17" s="27" t="s">
        <v>38</v>
      </c>
    </row>
    <row r="18" spans="3:20" ht="14.1" customHeight="1" x14ac:dyDescent="0.2">
      <c r="C18" s="24">
        <v>2403</v>
      </c>
      <c r="D18" s="25" t="s">
        <v>77</v>
      </c>
      <c r="E18" s="26">
        <v>4</v>
      </c>
      <c r="F18" s="30" t="s">
        <v>35</v>
      </c>
      <c r="G18" s="30" t="s">
        <v>36</v>
      </c>
      <c r="H18" s="26"/>
      <c r="I18" s="26"/>
      <c r="J18" s="26"/>
      <c r="K18" s="26"/>
      <c r="L18" s="26"/>
      <c r="M18" s="26"/>
      <c r="N18" s="26"/>
      <c r="O18" s="26" t="s">
        <v>53</v>
      </c>
      <c r="P18" s="26">
        <v>0.8</v>
      </c>
      <c r="Q18" s="26">
        <v>1.1000000000000001</v>
      </c>
      <c r="R18" s="26">
        <v>20.100000000000001</v>
      </c>
      <c r="S18" s="26">
        <v>35.200000000000003</v>
      </c>
      <c r="T18" s="27" t="s">
        <v>38</v>
      </c>
    </row>
    <row r="19" spans="3:20" ht="14.1" customHeight="1" x14ac:dyDescent="0.2">
      <c r="C19" s="24">
        <v>2402</v>
      </c>
      <c r="D19" s="25" t="s">
        <v>77</v>
      </c>
      <c r="E19" s="26">
        <v>4</v>
      </c>
      <c r="F19" s="30" t="s">
        <v>35</v>
      </c>
      <c r="G19" s="30" t="s">
        <v>36</v>
      </c>
      <c r="H19" s="26"/>
      <c r="I19" s="26"/>
      <c r="J19" s="26"/>
      <c r="K19" s="26"/>
      <c r="L19" s="26"/>
      <c r="M19" s="26"/>
      <c r="N19" s="26"/>
      <c r="O19" s="26" t="s">
        <v>51</v>
      </c>
      <c r="P19" s="26">
        <v>0.7</v>
      </c>
      <c r="Q19" s="26">
        <v>2.2000000000000002</v>
      </c>
      <c r="R19" s="26">
        <v>28.4</v>
      </c>
      <c r="S19" s="26">
        <v>46.1</v>
      </c>
      <c r="T19" s="27" t="s">
        <v>54</v>
      </c>
    </row>
    <row r="20" spans="3:20" ht="14.1" customHeight="1" x14ac:dyDescent="0.2">
      <c r="C20" s="24">
        <v>2401</v>
      </c>
      <c r="D20" s="25" t="s">
        <v>77</v>
      </c>
      <c r="E20" s="26">
        <v>4</v>
      </c>
      <c r="F20" s="30" t="s">
        <v>35</v>
      </c>
      <c r="G20" s="30" t="s">
        <v>36</v>
      </c>
      <c r="H20" s="26"/>
      <c r="I20" s="26"/>
      <c r="J20" s="26"/>
      <c r="K20" s="26"/>
      <c r="L20" s="26"/>
      <c r="M20" s="26"/>
      <c r="N20" s="26"/>
      <c r="O20" s="26" t="s">
        <v>49</v>
      </c>
      <c r="P20" s="26">
        <v>0.6</v>
      </c>
      <c r="Q20" s="26">
        <v>1.3</v>
      </c>
      <c r="R20" s="26">
        <v>23.3</v>
      </c>
      <c r="S20" s="26">
        <v>39.299999999999997</v>
      </c>
      <c r="T20" s="27" t="s">
        <v>45</v>
      </c>
    </row>
    <row r="21" spans="3:20" ht="14.1" customHeight="1" x14ac:dyDescent="0.2">
      <c r="C21" s="24">
        <v>2219</v>
      </c>
      <c r="D21" s="25" t="s">
        <v>78</v>
      </c>
      <c r="E21" s="26">
        <v>3</v>
      </c>
      <c r="F21" s="31" t="s">
        <v>46</v>
      </c>
      <c r="G21" s="31">
        <v>16.100000000000001</v>
      </c>
      <c r="H21" s="31">
        <v>15.1</v>
      </c>
      <c r="I21" s="31">
        <v>14.1</v>
      </c>
      <c r="J21" s="31" t="s">
        <v>47</v>
      </c>
      <c r="K21" s="26"/>
      <c r="L21" s="26"/>
      <c r="M21" s="26"/>
      <c r="N21" s="26"/>
      <c r="O21" s="26" t="s">
        <v>55</v>
      </c>
      <c r="P21" s="26">
        <v>0</v>
      </c>
      <c r="Q21" s="26">
        <v>0.7</v>
      </c>
      <c r="R21" s="26">
        <v>12.4</v>
      </c>
      <c r="S21" s="26">
        <v>22</v>
      </c>
      <c r="T21" s="27" t="s">
        <v>40</v>
      </c>
    </row>
    <row r="22" spans="3:20" ht="14.1" customHeight="1" x14ac:dyDescent="0.2">
      <c r="C22" s="24">
        <v>2218</v>
      </c>
      <c r="D22" s="25" t="s">
        <v>78</v>
      </c>
      <c r="E22" s="26">
        <v>3</v>
      </c>
      <c r="F22" s="31" t="s">
        <v>46</v>
      </c>
      <c r="G22" s="31">
        <v>16.100000000000001</v>
      </c>
      <c r="H22" s="31">
        <v>15.1</v>
      </c>
      <c r="I22" s="31">
        <v>14.1</v>
      </c>
      <c r="J22" s="31" t="s">
        <v>47</v>
      </c>
      <c r="K22" s="26"/>
      <c r="L22" s="26"/>
      <c r="M22" s="26"/>
      <c r="N22" s="26"/>
      <c r="O22" s="26" t="s">
        <v>56</v>
      </c>
      <c r="P22" s="26">
        <v>0.9</v>
      </c>
      <c r="Q22" s="26">
        <v>1.2</v>
      </c>
      <c r="R22" s="26">
        <v>11.9</v>
      </c>
      <c r="S22" s="26">
        <v>21.1</v>
      </c>
      <c r="T22" s="27" t="s">
        <v>57</v>
      </c>
    </row>
    <row r="23" spans="3:20" ht="14.1" customHeight="1" x14ac:dyDescent="0.2">
      <c r="C23" s="24">
        <v>2191</v>
      </c>
      <c r="D23" s="25" t="s">
        <v>77</v>
      </c>
      <c r="E23" s="26">
        <v>3</v>
      </c>
      <c r="F23" s="32" t="s">
        <v>46</v>
      </c>
      <c r="G23" s="32">
        <v>16.100000000000001</v>
      </c>
      <c r="H23" s="32">
        <v>15.1</v>
      </c>
      <c r="I23" s="32">
        <v>14.1</v>
      </c>
      <c r="J23" s="32">
        <v>12.1</v>
      </c>
      <c r="K23" s="32" t="s">
        <v>58</v>
      </c>
      <c r="L23" s="26"/>
      <c r="M23" s="26"/>
      <c r="N23" s="26"/>
      <c r="O23" s="26" t="s">
        <v>59</v>
      </c>
      <c r="P23" s="26">
        <v>0.7</v>
      </c>
      <c r="Q23" s="26">
        <v>1.2</v>
      </c>
      <c r="R23" s="26">
        <v>19.2</v>
      </c>
      <c r="S23" s="26">
        <v>34.1</v>
      </c>
      <c r="T23" s="27" t="s">
        <v>50</v>
      </c>
    </row>
    <row r="24" spans="3:20" ht="14.1" customHeight="1" x14ac:dyDescent="0.2">
      <c r="C24" s="24">
        <v>2190</v>
      </c>
      <c r="D24" s="25" t="s">
        <v>77</v>
      </c>
      <c r="E24" s="26">
        <v>3</v>
      </c>
      <c r="F24" s="32" t="s">
        <v>46</v>
      </c>
      <c r="G24" s="32">
        <v>16.100000000000001</v>
      </c>
      <c r="H24" s="32">
        <v>15.1</v>
      </c>
      <c r="I24" s="32">
        <v>14.1</v>
      </c>
      <c r="J24" s="32">
        <v>12.1</v>
      </c>
      <c r="K24" s="32" t="s">
        <v>58</v>
      </c>
      <c r="L24" s="26"/>
      <c r="M24" s="26"/>
      <c r="N24" s="26"/>
      <c r="O24" s="26" t="s">
        <v>60</v>
      </c>
      <c r="P24" s="26">
        <v>0.8</v>
      </c>
      <c r="Q24" s="26">
        <v>1</v>
      </c>
      <c r="R24" s="26">
        <v>16.899999999999999</v>
      </c>
      <c r="S24" s="26">
        <v>31.3</v>
      </c>
      <c r="T24" s="27" t="s">
        <v>43</v>
      </c>
    </row>
    <row r="25" spans="3:20" ht="14.1" customHeight="1" x14ac:dyDescent="0.2">
      <c r="C25" s="24">
        <v>2169</v>
      </c>
      <c r="D25" s="25" t="s">
        <v>77</v>
      </c>
      <c r="E25" s="26">
        <v>4</v>
      </c>
      <c r="F25" s="30" t="s">
        <v>35</v>
      </c>
      <c r="G25" s="30" t="s">
        <v>36</v>
      </c>
      <c r="H25" s="26"/>
      <c r="I25" s="26"/>
      <c r="J25" s="26"/>
      <c r="K25" s="26"/>
      <c r="L25" s="26"/>
      <c r="M25" s="26"/>
      <c r="N25" s="26"/>
      <c r="O25" s="26" t="s">
        <v>61</v>
      </c>
      <c r="P25" s="26">
        <v>0.9</v>
      </c>
      <c r="Q25" s="26">
        <v>1.4</v>
      </c>
      <c r="R25" s="26">
        <v>24.1</v>
      </c>
      <c r="S25" s="26">
        <v>42.3</v>
      </c>
      <c r="T25" s="27" t="s">
        <v>45</v>
      </c>
    </row>
    <row r="26" spans="3:20" ht="14.1" customHeight="1" x14ac:dyDescent="0.2">
      <c r="C26" s="24">
        <v>2168</v>
      </c>
      <c r="D26" s="25" t="s">
        <v>77</v>
      </c>
      <c r="E26" s="26">
        <v>4</v>
      </c>
      <c r="F26" s="30" t="s">
        <v>35</v>
      </c>
      <c r="G26" s="30" t="s">
        <v>36</v>
      </c>
      <c r="H26" s="26"/>
      <c r="I26" s="26"/>
      <c r="J26" s="26"/>
      <c r="K26" s="26"/>
      <c r="L26" s="26"/>
      <c r="M26" s="26"/>
      <c r="N26" s="26"/>
      <c r="O26" s="26" t="s">
        <v>62</v>
      </c>
      <c r="P26" s="26">
        <v>0.6</v>
      </c>
      <c r="Q26" s="26">
        <v>1.2</v>
      </c>
      <c r="R26" s="26">
        <v>19.7</v>
      </c>
      <c r="S26" s="26">
        <v>34.799999999999997</v>
      </c>
      <c r="T26" s="27" t="s">
        <v>38</v>
      </c>
    </row>
    <row r="27" spans="3:20" ht="14.1" customHeight="1" x14ac:dyDescent="0.2">
      <c r="C27" s="24">
        <v>2167</v>
      </c>
      <c r="D27" s="25" t="s">
        <v>77</v>
      </c>
      <c r="E27" s="26">
        <v>4</v>
      </c>
      <c r="F27" s="30" t="s">
        <v>35</v>
      </c>
      <c r="G27" s="30" t="s">
        <v>36</v>
      </c>
      <c r="H27" s="26"/>
      <c r="I27" s="26"/>
      <c r="J27" s="26"/>
      <c r="K27" s="26"/>
      <c r="L27" s="26"/>
      <c r="M27" s="26"/>
      <c r="N27" s="26"/>
      <c r="O27" s="26" t="s">
        <v>37</v>
      </c>
      <c r="P27" s="26">
        <v>0.7</v>
      </c>
      <c r="Q27" s="26">
        <v>1.1000000000000001</v>
      </c>
      <c r="R27" s="26">
        <v>17.600000000000001</v>
      </c>
      <c r="S27" s="26">
        <v>31.5</v>
      </c>
      <c r="T27" s="27" t="s">
        <v>50</v>
      </c>
    </row>
    <row r="28" spans="3:20" ht="14.1" customHeight="1" x14ac:dyDescent="0.2">
      <c r="C28" s="24">
        <v>2166</v>
      </c>
      <c r="D28" s="25" t="s">
        <v>77</v>
      </c>
      <c r="E28" s="26">
        <v>4</v>
      </c>
      <c r="F28" s="30" t="s">
        <v>35</v>
      </c>
      <c r="G28" s="30" t="s">
        <v>36</v>
      </c>
      <c r="H28" s="26"/>
      <c r="I28" s="26"/>
      <c r="J28" s="26"/>
      <c r="K28" s="26"/>
      <c r="L28" s="26"/>
      <c r="M28" s="26"/>
      <c r="N28" s="26"/>
      <c r="O28" s="26" t="s">
        <v>63</v>
      </c>
      <c r="P28" s="26">
        <v>0.8</v>
      </c>
      <c r="Q28" s="26">
        <v>1.1000000000000001</v>
      </c>
      <c r="R28" s="26">
        <v>15.3</v>
      </c>
      <c r="S28" s="26">
        <v>28.1</v>
      </c>
      <c r="T28" s="27" t="s">
        <v>43</v>
      </c>
    </row>
    <row r="29" spans="3:20" ht="14.1" customHeight="1" x14ac:dyDescent="0.2">
      <c r="C29" s="24">
        <v>2165</v>
      </c>
      <c r="D29" s="25" t="s">
        <v>77</v>
      </c>
      <c r="E29" s="26">
        <v>4</v>
      </c>
      <c r="F29" s="30" t="s">
        <v>35</v>
      </c>
      <c r="G29" s="30" t="s">
        <v>36</v>
      </c>
      <c r="H29" s="26"/>
      <c r="I29" s="26"/>
      <c r="J29" s="26"/>
      <c r="K29" s="26"/>
      <c r="L29" s="26"/>
      <c r="M29" s="26"/>
      <c r="N29" s="26"/>
      <c r="O29" s="26" t="s">
        <v>64</v>
      </c>
      <c r="P29" s="26">
        <v>0.5</v>
      </c>
      <c r="Q29" s="26">
        <v>0.9</v>
      </c>
      <c r="R29" s="26">
        <v>14.5</v>
      </c>
      <c r="S29" s="26">
        <v>26.5</v>
      </c>
      <c r="T29" s="27" t="s">
        <v>43</v>
      </c>
    </row>
    <row r="30" spans="3:20" ht="14.1" customHeight="1" x14ac:dyDescent="0.2">
      <c r="C30" s="24">
        <v>2090</v>
      </c>
      <c r="D30" s="25" t="s">
        <v>77</v>
      </c>
      <c r="E30" s="26">
        <v>3</v>
      </c>
      <c r="F30" s="26">
        <v>17.100000000000001</v>
      </c>
      <c r="G30" s="26">
        <v>17.149999999999999</v>
      </c>
      <c r="H30" s="26">
        <v>16.149999999999999</v>
      </c>
      <c r="I30" s="26">
        <v>15.15</v>
      </c>
      <c r="J30" s="26">
        <v>14.15</v>
      </c>
      <c r="K30" s="26">
        <v>13.15</v>
      </c>
      <c r="L30" s="26">
        <v>12.15</v>
      </c>
      <c r="M30" s="26" t="s">
        <v>65</v>
      </c>
      <c r="N30" s="26"/>
      <c r="O30" s="26" t="s">
        <v>66</v>
      </c>
      <c r="P30" s="26">
        <v>5.3</v>
      </c>
      <c r="Q30" s="26">
        <v>12.8</v>
      </c>
      <c r="R30" s="26">
        <v>68.8</v>
      </c>
      <c r="S30" s="26">
        <v>92.1</v>
      </c>
      <c r="T30" s="27" t="s">
        <v>67</v>
      </c>
    </row>
    <row r="31" spans="3:20" ht="14.1" customHeight="1" x14ac:dyDescent="0.2">
      <c r="C31" s="24">
        <v>2088</v>
      </c>
      <c r="D31" s="25" t="s">
        <v>77</v>
      </c>
      <c r="E31" s="26">
        <v>3</v>
      </c>
      <c r="F31" s="26" t="s">
        <v>46</v>
      </c>
      <c r="G31" s="26" t="s">
        <v>68</v>
      </c>
      <c r="H31" s="26" t="s">
        <v>69</v>
      </c>
      <c r="I31" s="26">
        <v>14.1</v>
      </c>
      <c r="J31" s="26">
        <v>13.15</v>
      </c>
      <c r="K31" s="26">
        <v>12.15</v>
      </c>
      <c r="L31" s="26">
        <v>11.15</v>
      </c>
      <c r="M31" s="26" t="s">
        <v>36</v>
      </c>
      <c r="N31" s="26"/>
      <c r="O31" s="26" t="s">
        <v>70</v>
      </c>
      <c r="P31" s="26">
        <v>5.0999999999999996</v>
      </c>
      <c r="Q31" s="26">
        <v>11.2</v>
      </c>
      <c r="R31" s="26">
        <v>52.4</v>
      </c>
      <c r="S31" s="26">
        <v>75.099999999999994</v>
      </c>
      <c r="T31" s="27" t="s">
        <v>71</v>
      </c>
    </row>
    <row r="32" spans="3:20" ht="14.1" customHeight="1" x14ac:dyDescent="0.2">
      <c r="C32" s="24">
        <v>2081</v>
      </c>
      <c r="D32" s="25" t="s">
        <v>78</v>
      </c>
      <c r="E32" s="26">
        <v>3</v>
      </c>
      <c r="F32" s="33" t="s">
        <v>46</v>
      </c>
      <c r="G32" s="33">
        <v>16.100000000000001</v>
      </c>
      <c r="H32" s="33">
        <v>15.1</v>
      </c>
      <c r="I32" s="33">
        <v>14.1</v>
      </c>
      <c r="J32" s="33">
        <v>12.1</v>
      </c>
      <c r="K32" s="33" t="s">
        <v>65</v>
      </c>
      <c r="L32" s="26"/>
      <c r="M32" s="26"/>
      <c r="N32" s="26"/>
      <c r="O32" s="26" t="s">
        <v>44</v>
      </c>
      <c r="P32" s="26">
        <v>0</v>
      </c>
      <c r="Q32" s="26">
        <v>1.1000000000000001</v>
      </c>
      <c r="R32" s="26">
        <v>19.899999999999999</v>
      </c>
      <c r="S32" s="26">
        <v>34</v>
      </c>
      <c r="T32" s="27" t="s">
        <v>38</v>
      </c>
    </row>
    <row r="33" spans="3:20" ht="14.1" customHeight="1" x14ac:dyDescent="0.2">
      <c r="C33" s="24">
        <v>2080</v>
      </c>
      <c r="D33" s="25" t="s">
        <v>78</v>
      </c>
      <c r="E33" s="26">
        <v>3</v>
      </c>
      <c r="F33" s="33" t="s">
        <v>46</v>
      </c>
      <c r="G33" s="33">
        <v>16.100000000000001</v>
      </c>
      <c r="H33" s="33">
        <v>15.1</v>
      </c>
      <c r="I33" s="33">
        <v>14.1</v>
      </c>
      <c r="J33" s="33">
        <v>12.1</v>
      </c>
      <c r="K33" s="33" t="s">
        <v>65</v>
      </c>
      <c r="L33" s="26"/>
      <c r="M33" s="26"/>
      <c r="N33" s="26"/>
      <c r="O33" s="26" t="s">
        <v>42</v>
      </c>
      <c r="P33" s="26">
        <v>0.1</v>
      </c>
      <c r="Q33" s="26">
        <v>0.7</v>
      </c>
      <c r="R33" s="26">
        <v>18</v>
      </c>
      <c r="S33" s="26">
        <v>31.2</v>
      </c>
      <c r="T33" s="27" t="s">
        <v>50</v>
      </c>
    </row>
    <row r="34" spans="3:20" ht="14.1" customHeight="1" x14ac:dyDescent="0.2">
      <c r="C34" s="24">
        <v>2067</v>
      </c>
      <c r="D34" s="25" t="s">
        <v>78</v>
      </c>
      <c r="E34" s="26">
        <v>3</v>
      </c>
      <c r="F34" s="33" t="s">
        <v>46</v>
      </c>
      <c r="G34" s="33">
        <v>16.100000000000001</v>
      </c>
      <c r="H34" s="33">
        <v>15.1</v>
      </c>
      <c r="I34" s="33">
        <v>14.1</v>
      </c>
      <c r="J34" s="33">
        <v>12.1</v>
      </c>
      <c r="K34" s="33" t="s">
        <v>65</v>
      </c>
      <c r="L34" s="26"/>
      <c r="M34" s="26"/>
      <c r="N34" s="26"/>
      <c r="O34" s="26" t="s">
        <v>72</v>
      </c>
      <c r="P34" s="26">
        <v>0.5</v>
      </c>
      <c r="Q34" s="26">
        <v>2.5</v>
      </c>
      <c r="R34" s="26">
        <v>29.2</v>
      </c>
      <c r="S34" s="26">
        <v>46.9</v>
      </c>
      <c r="T34" s="27" t="s">
        <v>54</v>
      </c>
    </row>
    <row r="35" spans="3:20" ht="14.1" customHeight="1" x14ac:dyDescent="0.2">
      <c r="C35" s="24">
        <v>2064</v>
      </c>
      <c r="D35" s="25" t="s">
        <v>77</v>
      </c>
      <c r="E35" s="26">
        <v>4</v>
      </c>
      <c r="F35" s="33" t="s">
        <v>46</v>
      </c>
      <c r="G35" s="33">
        <v>16.100000000000001</v>
      </c>
      <c r="H35" s="33">
        <v>15.1</v>
      </c>
      <c r="I35" s="33">
        <v>14.1</v>
      </c>
      <c r="J35" s="33">
        <v>12.1</v>
      </c>
      <c r="K35" s="33" t="s">
        <v>65</v>
      </c>
      <c r="L35" s="26"/>
      <c r="M35" s="26"/>
      <c r="N35" s="26"/>
      <c r="O35" s="26" t="s">
        <v>73</v>
      </c>
      <c r="P35" s="26">
        <v>0.9</v>
      </c>
      <c r="Q35" s="26">
        <v>3.1</v>
      </c>
      <c r="R35" s="26">
        <v>28.1</v>
      </c>
      <c r="S35" s="26">
        <v>44.5</v>
      </c>
      <c r="T35" s="27" t="s">
        <v>54</v>
      </c>
    </row>
    <row r="36" spans="3:20" ht="14.1" customHeight="1" x14ac:dyDescent="0.2">
      <c r="C36" s="24">
        <v>2063</v>
      </c>
      <c r="D36" s="25" t="s">
        <v>77</v>
      </c>
      <c r="E36" s="26">
        <v>4</v>
      </c>
      <c r="F36" s="33" t="s">
        <v>46</v>
      </c>
      <c r="G36" s="33">
        <v>16.100000000000001</v>
      </c>
      <c r="H36" s="33">
        <v>15.1</v>
      </c>
      <c r="I36" s="33">
        <v>14.1</v>
      </c>
      <c r="J36" s="33">
        <v>12.1</v>
      </c>
      <c r="K36" s="33" t="s">
        <v>65</v>
      </c>
      <c r="L36" s="26"/>
      <c r="M36" s="26"/>
      <c r="N36" s="26"/>
      <c r="O36" s="26" t="s">
        <v>51</v>
      </c>
      <c r="P36" s="26">
        <v>0.5</v>
      </c>
      <c r="Q36" s="26">
        <v>2</v>
      </c>
      <c r="R36" s="26">
        <v>23.8</v>
      </c>
      <c r="S36" s="26">
        <v>39.200000000000003</v>
      </c>
      <c r="T36" s="27" t="s">
        <v>45</v>
      </c>
    </row>
    <row r="37" spans="3:20" ht="14.1" customHeight="1" x14ac:dyDescent="0.2">
      <c r="C37" s="24">
        <v>2062</v>
      </c>
      <c r="D37" s="25" t="s">
        <v>77</v>
      </c>
      <c r="E37" s="26">
        <v>4</v>
      </c>
      <c r="F37" s="33" t="s">
        <v>46</v>
      </c>
      <c r="G37" s="33">
        <v>16.100000000000001</v>
      </c>
      <c r="H37" s="33">
        <v>15.1</v>
      </c>
      <c r="I37" s="33">
        <v>14.1</v>
      </c>
      <c r="J37" s="33">
        <v>12.1</v>
      </c>
      <c r="K37" s="33" t="s">
        <v>65</v>
      </c>
      <c r="L37" s="26"/>
      <c r="M37" s="26"/>
      <c r="N37" s="26"/>
      <c r="O37" s="26" t="s">
        <v>74</v>
      </c>
      <c r="P37" s="26">
        <v>0.4</v>
      </c>
      <c r="Q37" s="26">
        <v>1.8</v>
      </c>
      <c r="R37" s="26">
        <v>22</v>
      </c>
      <c r="S37" s="26">
        <v>36.200000000000003</v>
      </c>
      <c r="T37" s="27" t="s">
        <v>38</v>
      </c>
    </row>
    <row r="38" spans="3:20" ht="14.1" customHeight="1" x14ac:dyDescent="0.2">
      <c r="C38" s="24">
        <v>2061</v>
      </c>
      <c r="D38" s="25" t="s">
        <v>77</v>
      </c>
      <c r="E38" s="26">
        <v>4</v>
      </c>
      <c r="F38" s="33" t="s">
        <v>46</v>
      </c>
      <c r="G38" s="33">
        <v>16.100000000000001</v>
      </c>
      <c r="H38" s="33">
        <v>15.1</v>
      </c>
      <c r="I38" s="33">
        <v>14.1</v>
      </c>
      <c r="J38" s="33">
        <v>12.1</v>
      </c>
      <c r="K38" s="33" t="s">
        <v>65</v>
      </c>
      <c r="L38" s="26"/>
      <c r="M38" s="26"/>
      <c r="N38" s="26"/>
      <c r="O38" s="26" t="s">
        <v>44</v>
      </c>
      <c r="P38" s="26">
        <v>0.5</v>
      </c>
      <c r="Q38" s="26">
        <v>1.2</v>
      </c>
      <c r="R38" s="26">
        <v>17.399999999999999</v>
      </c>
      <c r="S38" s="26">
        <v>29.2</v>
      </c>
      <c r="T38" s="27" t="s">
        <v>50</v>
      </c>
    </row>
    <row r="39" spans="3:20" ht="14.1" customHeight="1" x14ac:dyDescent="0.2">
      <c r="C39" s="24">
        <v>2049</v>
      </c>
      <c r="D39" s="25" t="s">
        <v>77</v>
      </c>
      <c r="E39" s="26">
        <v>3</v>
      </c>
      <c r="F39" s="31" t="s">
        <v>46</v>
      </c>
      <c r="G39" s="31">
        <v>16.100000000000001</v>
      </c>
      <c r="H39" s="31">
        <v>15.1</v>
      </c>
      <c r="I39" s="31">
        <v>14.1</v>
      </c>
      <c r="J39" s="31" t="s">
        <v>47</v>
      </c>
      <c r="K39" s="26"/>
      <c r="L39" s="26"/>
      <c r="M39" s="26"/>
      <c r="N39" s="26"/>
      <c r="O39" s="26" t="s">
        <v>51</v>
      </c>
      <c r="P39" s="26">
        <v>0.2</v>
      </c>
      <c r="Q39" s="26">
        <v>1.3</v>
      </c>
      <c r="R39" s="26">
        <v>21.1</v>
      </c>
      <c r="S39" s="26">
        <v>35.6</v>
      </c>
      <c r="T39" s="27" t="s">
        <v>38</v>
      </c>
    </row>
    <row r="40" spans="3:20" ht="14.1" customHeight="1" x14ac:dyDescent="0.2"/>
    <row r="41" spans="3:20" ht="14.1" customHeight="1" x14ac:dyDescent="0.2"/>
  </sheetData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BQ122"/>
  <sheetViews>
    <sheetView showGridLines="0" topLeftCell="A23" zoomScale="80" zoomScaleNormal="80" workbookViewId="0">
      <selection activeCell="N101" sqref="N101"/>
    </sheetView>
  </sheetViews>
  <sheetFormatPr defaultRowHeight="12.75" x14ac:dyDescent="0.2"/>
  <cols>
    <col min="1" max="3" width="9.140625" style="19"/>
    <col min="4" max="4" width="19.140625" style="19" customWidth="1"/>
    <col min="5" max="5" width="9.28515625" style="19" customWidth="1"/>
    <col min="6" max="6" width="9.140625" style="19" customWidth="1"/>
    <col min="7" max="27" width="9.140625" style="19"/>
    <col min="28" max="28" width="21.28515625" style="19" customWidth="1"/>
    <col min="29" max="29" width="9.140625" style="19" customWidth="1"/>
    <col min="30" max="47" width="9.140625" style="19"/>
    <col min="48" max="48" width="21.140625" style="19" customWidth="1"/>
    <col min="49" max="16384" width="9.140625" style="19"/>
  </cols>
  <sheetData>
    <row r="1" spans="1:69" ht="14.1" customHeight="1" x14ac:dyDescent="0.2"/>
    <row r="2" spans="1:69" ht="14.1" customHeight="1" x14ac:dyDescent="0.2">
      <c r="A2" s="3" t="s">
        <v>29</v>
      </c>
      <c r="C2"/>
      <c r="D2" s="3" t="s">
        <v>81</v>
      </c>
      <c r="E2" s="3"/>
      <c r="W2" s="19" t="s">
        <v>83</v>
      </c>
      <c r="Z2" s="19" t="s">
        <v>82</v>
      </c>
      <c r="BQ2" s="19" t="s">
        <v>85</v>
      </c>
    </row>
    <row r="3" spans="1:69" ht="14.1" customHeight="1" x14ac:dyDescent="0.2">
      <c r="A3" s="3"/>
      <c r="C3"/>
      <c r="D3" s="3"/>
      <c r="E3" s="3"/>
    </row>
    <row r="4" spans="1:69" ht="14.1" customHeight="1" x14ac:dyDescent="0.2">
      <c r="A4" s="3"/>
      <c r="C4"/>
      <c r="D4" s="3"/>
      <c r="E4" s="3"/>
    </row>
    <row r="5" spans="1:69" ht="13.5" customHeight="1" x14ac:dyDescent="0.2">
      <c r="A5" s="3"/>
      <c r="C5"/>
      <c r="D5" s="3"/>
      <c r="E5" s="3"/>
    </row>
    <row r="6" spans="1:69" ht="14.1" customHeight="1" x14ac:dyDescent="0.2">
      <c r="A6" s="3"/>
      <c r="C6"/>
      <c r="D6" s="3"/>
      <c r="E6" s="3"/>
      <c r="U6" s="40" t="s">
        <v>86</v>
      </c>
      <c r="V6"/>
    </row>
    <row r="7" spans="1:69" ht="14.1" customHeight="1" x14ac:dyDescent="0.2">
      <c r="C7" s="36" t="s">
        <v>0</v>
      </c>
      <c r="D7" s="37" t="s">
        <v>79</v>
      </c>
      <c r="E7" s="36" t="s">
        <v>90</v>
      </c>
      <c r="F7" s="5" t="s">
        <v>80</v>
      </c>
      <c r="G7" s="37"/>
      <c r="H7" s="37"/>
      <c r="I7" s="37"/>
      <c r="J7" s="37"/>
      <c r="K7" s="37"/>
      <c r="L7" s="37"/>
      <c r="M7" s="37"/>
      <c r="N7" s="37"/>
      <c r="O7" s="4" t="s">
        <v>3</v>
      </c>
      <c r="P7" s="4" t="s">
        <v>4</v>
      </c>
      <c r="Q7" s="4" t="s">
        <v>5</v>
      </c>
      <c r="R7" s="4" t="s">
        <v>6</v>
      </c>
      <c r="S7" s="4" t="s">
        <v>7</v>
      </c>
      <c r="T7" s="4" t="s">
        <v>8</v>
      </c>
      <c r="U7" s="40" t="s">
        <v>87</v>
      </c>
      <c r="V7" s="4" t="s">
        <v>89</v>
      </c>
      <c r="W7" s="36" t="s">
        <v>88</v>
      </c>
      <c r="AA7" s="36" t="s">
        <v>0</v>
      </c>
      <c r="AB7" s="37" t="s">
        <v>79</v>
      </c>
      <c r="AC7" s="36" t="s">
        <v>90</v>
      </c>
      <c r="AD7" s="5" t="s">
        <v>80</v>
      </c>
      <c r="AE7" s="37"/>
      <c r="AF7" s="37"/>
      <c r="AG7" s="37"/>
      <c r="AH7" s="37"/>
      <c r="AI7" s="37"/>
      <c r="AJ7" s="37"/>
      <c r="AK7" s="37"/>
      <c r="AL7" s="37"/>
      <c r="AM7" s="4" t="s">
        <v>3</v>
      </c>
      <c r="AN7" s="4" t="s">
        <v>4</v>
      </c>
      <c r="AO7" s="4" t="s">
        <v>5</v>
      </c>
      <c r="AP7" s="4" t="s">
        <v>6</v>
      </c>
      <c r="AQ7" s="4" t="s">
        <v>7</v>
      </c>
      <c r="AR7" s="4" t="s">
        <v>8</v>
      </c>
      <c r="AU7" s="36" t="s">
        <v>0</v>
      </c>
      <c r="AV7" s="37" t="s">
        <v>79</v>
      </c>
      <c r="AW7" s="36" t="s">
        <v>90</v>
      </c>
    </row>
    <row r="8" spans="1:69" ht="14.1" customHeight="1" x14ac:dyDescent="0.2">
      <c r="B8" s="22">
        <v>14</v>
      </c>
      <c r="C8" s="34">
        <v>2597</v>
      </c>
      <c r="D8" s="21" t="s">
        <v>75</v>
      </c>
      <c r="E8" s="22">
        <f>VLOOKUP(C8,$AU$8:$AW$39,3)</f>
        <v>3</v>
      </c>
      <c r="F8" s="29" t="s">
        <v>35</v>
      </c>
      <c r="G8" s="29" t="s">
        <v>36</v>
      </c>
      <c r="H8" s="22"/>
      <c r="I8" s="22"/>
      <c r="J8" s="22"/>
      <c r="K8" s="22"/>
      <c r="L8" s="22"/>
      <c r="M8" s="22"/>
      <c r="N8" s="22"/>
      <c r="O8" s="22">
        <v>0.51</v>
      </c>
      <c r="P8" s="22">
        <v>0.8</v>
      </c>
      <c r="Q8" s="22">
        <v>1.1000000000000001</v>
      </c>
      <c r="R8" s="22">
        <v>14</v>
      </c>
      <c r="S8" s="22">
        <v>25.1</v>
      </c>
      <c r="T8" s="23" t="s">
        <v>40</v>
      </c>
      <c r="U8" s="41">
        <f>(w20_4port_lg_bvmv!$O$35*O8)+(w20_4port_lg_bvmv!$O$36)</f>
        <v>13.75</v>
      </c>
      <c r="V8" s="43">
        <f>U8-R8</f>
        <v>-0.25</v>
      </c>
      <c r="W8" s="47">
        <f>R8/U8</f>
        <v>1.0181818181818181</v>
      </c>
      <c r="Z8" s="22">
        <v>19.7</v>
      </c>
      <c r="AA8" s="34">
        <v>2600</v>
      </c>
      <c r="AB8" s="21" t="s">
        <v>75</v>
      </c>
      <c r="AC8" s="22">
        <f>VLOOKUP(AA8,$AU$8:$AW$39,3)</f>
        <v>3</v>
      </c>
      <c r="AD8" s="29" t="s">
        <v>35</v>
      </c>
      <c r="AE8" s="29" t="s">
        <v>36</v>
      </c>
      <c r="AF8" s="22"/>
      <c r="AG8" s="22"/>
      <c r="AH8" s="22"/>
      <c r="AI8" s="22"/>
      <c r="AJ8" s="22"/>
      <c r="AK8" s="22"/>
      <c r="AL8" s="22"/>
      <c r="AM8" s="22" t="s">
        <v>37</v>
      </c>
      <c r="AN8" s="22">
        <v>1</v>
      </c>
      <c r="AO8" s="22">
        <v>1.4</v>
      </c>
      <c r="AP8" s="22">
        <v>19.7</v>
      </c>
      <c r="AQ8" s="22">
        <v>33.700000000000003</v>
      </c>
      <c r="AR8" s="23" t="s">
        <v>38</v>
      </c>
      <c r="AU8" s="20">
        <v>2049</v>
      </c>
      <c r="AV8" s="21" t="s">
        <v>77</v>
      </c>
      <c r="AW8" s="22">
        <v>3</v>
      </c>
    </row>
    <row r="9" spans="1:69" ht="14.1" customHeight="1" x14ac:dyDescent="0.2">
      <c r="B9" s="48">
        <v>14.5</v>
      </c>
      <c r="C9" s="49">
        <v>2165</v>
      </c>
      <c r="D9" s="50" t="s">
        <v>77</v>
      </c>
      <c r="E9" s="39">
        <f t="shared" ref="E9:E30" si="0">VLOOKUP(C9,$AU$8:$AW$39,3)</f>
        <v>4</v>
      </c>
      <c r="F9" s="51" t="s">
        <v>35</v>
      </c>
      <c r="G9" s="51" t="s">
        <v>36</v>
      </c>
      <c r="H9" s="48"/>
      <c r="I9" s="48"/>
      <c r="J9" s="48"/>
      <c r="K9" s="48"/>
      <c r="L9" s="48"/>
      <c r="M9" s="48"/>
      <c r="N9" s="48"/>
      <c r="O9" s="48">
        <v>0.46</v>
      </c>
      <c r="P9" s="48">
        <v>0.5</v>
      </c>
      <c r="Q9" s="48">
        <v>0.9</v>
      </c>
      <c r="R9" s="48">
        <v>14.5</v>
      </c>
      <c r="S9" s="48">
        <v>26.5</v>
      </c>
      <c r="T9" s="52" t="s">
        <v>43</v>
      </c>
      <c r="U9" s="53">
        <f>(w20_4port_lg_bvmv!$O$35*O9)+(w20_4port_lg_bvmv!$O$36)</f>
        <v>15.749999999999996</v>
      </c>
      <c r="V9" s="54">
        <f t="shared" ref="V9:V30" si="1">U9-R9</f>
        <v>1.2499999999999964</v>
      </c>
      <c r="W9" s="55">
        <f t="shared" ref="W9:W30" si="2">R9/U9</f>
        <v>0.92063492063492081</v>
      </c>
      <c r="Z9" s="26">
        <v>14</v>
      </c>
      <c r="AA9" s="35">
        <v>2597</v>
      </c>
      <c r="AB9" s="25" t="s">
        <v>75</v>
      </c>
      <c r="AC9" s="22">
        <f t="shared" ref="AC9:AC30" si="3">VLOOKUP(AA9,$AU$8:$AW$39,3)</f>
        <v>3</v>
      </c>
      <c r="AD9" s="30" t="s">
        <v>35</v>
      </c>
      <c r="AE9" s="30" t="s">
        <v>36</v>
      </c>
      <c r="AF9" s="26"/>
      <c r="AG9" s="26"/>
      <c r="AH9" s="26"/>
      <c r="AI9" s="26"/>
      <c r="AJ9" s="26"/>
      <c r="AK9" s="26"/>
      <c r="AL9" s="26"/>
      <c r="AM9" s="26" t="s">
        <v>39</v>
      </c>
      <c r="AN9" s="26">
        <v>0.8</v>
      </c>
      <c r="AO9" s="26">
        <v>1.1000000000000001</v>
      </c>
      <c r="AP9" s="26">
        <v>14</v>
      </c>
      <c r="AQ9" s="26">
        <v>25.1</v>
      </c>
      <c r="AR9" s="27" t="s">
        <v>40</v>
      </c>
      <c r="AU9" s="24">
        <v>2061</v>
      </c>
      <c r="AV9" s="25" t="s">
        <v>77</v>
      </c>
      <c r="AW9" s="26">
        <v>4</v>
      </c>
    </row>
    <row r="10" spans="1:69" ht="14.1" customHeight="1" x14ac:dyDescent="0.2">
      <c r="B10" s="48">
        <v>15.3</v>
      </c>
      <c r="C10" s="49">
        <v>2166</v>
      </c>
      <c r="D10" s="50" t="s">
        <v>77</v>
      </c>
      <c r="E10" s="39">
        <f t="shared" si="0"/>
        <v>4</v>
      </c>
      <c r="F10" s="51" t="s">
        <v>35</v>
      </c>
      <c r="G10" s="51" t="s">
        <v>36</v>
      </c>
      <c r="H10" s="48"/>
      <c r="I10" s="48"/>
      <c r="J10" s="48"/>
      <c r="K10" s="48"/>
      <c r="L10" s="48"/>
      <c r="M10" s="48"/>
      <c r="N10" s="48"/>
      <c r="O10" s="48">
        <v>0.41</v>
      </c>
      <c r="P10" s="48">
        <v>0.8</v>
      </c>
      <c r="Q10" s="48">
        <v>1.1000000000000001</v>
      </c>
      <c r="R10" s="48">
        <v>15.3</v>
      </c>
      <c r="S10" s="48">
        <v>28.1</v>
      </c>
      <c r="T10" s="52" t="s">
        <v>43</v>
      </c>
      <c r="U10" s="53">
        <f>(w20_4port_lg_bvmv!$O$35*O10)+(w20_4port_lg_bvmv!$O$36)</f>
        <v>17.75</v>
      </c>
      <c r="V10" s="54">
        <f t="shared" si="1"/>
        <v>2.4499999999999993</v>
      </c>
      <c r="W10" s="55">
        <f t="shared" si="2"/>
        <v>0.86197183098591557</v>
      </c>
      <c r="Z10" s="26">
        <v>24.4</v>
      </c>
      <c r="AA10" s="35">
        <v>2407</v>
      </c>
      <c r="AB10" s="25" t="s">
        <v>77</v>
      </c>
      <c r="AC10" s="22">
        <f t="shared" si="3"/>
        <v>4</v>
      </c>
      <c r="AD10" s="31" t="s">
        <v>46</v>
      </c>
      <c r="AE10" s="31">
        <v>16.100000000000001</v>
      </c>
      <c r="AF10" s="31">
        <v>15.1</v>
      </c>
      <c r="AG10" s="31">
        <v>14.1</v>
      </c>
      <c r="AH10" s="31" t="s">
        <v>47</v>
      </c>
      <c r="AI10" s="26"/>
      <c r="AJ10" s="26"/>
      <c r="AK10" s="26"/>
      <c r="AL10" s="26"/>
      <c r="AM10" s="26" t="s">
        <v>48</v>
      </c>
      <c r="AN10" s="26">
        <v>0.9</v>
      </c>
      <c r="AO10" s="26">
        <v>2.9</v>
      </c>
      <c r="AP10" s="26">
        <v>24.4</v>
      </c>
      <c r="AQ10" s="26">
        <v>38.299999999999997</v>
      </c>
      <c r="AR10" s="27" t="s">
        <v>45</v>
      </c>
      <c r="AU10" s="24">
        <v>2062</v>
      </c>
      <c r="AV10" s="25" t="s">
        <v>77</v>
      </c>
      <c r="AW10" s="26">
        <v>4</v>
      </c>
    </row>
    <row r="11" spans="1:69" ht="14.1" customHeight="1" x14ac:dyDescent="0.2">
      <c r="B11" s="26">
        <v>16.899999999999999</v>
      </c>
      <c r="C11" s="35">
        <v>2190</v>
      </c>
      <c r="D11" s="25" t="s">
        <v>77</v>
      </c>
      <c r="E11" s="22">
        <f t="shared" si="0"/>
        <v>3</v>
      </c>
      <c r="F11" s="32" t="s">
        <v>46</v>
      </c>
      <c r="G11" s="32">
        <v>16.100000000000001</v>
      </c>
      <c r="H11" s="32">
        <v>15.1</v>
      </c>
      <c r="I11" s="32">
        <v>14.1</v>
      </c>
      <c r="J11" s="32">
        <v>12.1</v>
      </c>
      <c r="K11" s="32" t="s">
        <v>58</v>
      </c>
      <c r="L11" s="26"/>
      <c r="M11" s="26"/>
      <c r="N11" s="26"/>
      <c r="O11" s="26">
        <v>0.54</v>
      </c>
      <c r="P11" s="26">
        <v>0.8</v>
      </c>
      <c r="Q11" s="26">
        <v>1</v>
      </c>
      <c r="R11" s="26">
        <v>16.899999999999999</v>
      </c>
      <c r="S11" s="26">
        <v>31.3</v>
      </c>
      <c r="T11" s="27" t="s">
        <v>43</v>
      </c>
      <c r="U11" s="41">
        <f>(w20_4port_lg_bvmv!$O$35*O11)+(w20_4port_lg_bvmv!$O$36)</f>
        <v>12.549999999999997</v>
      </c>
      <c r="V11" s="43">
        <f t="shared" si="1"/>
        <v>-4.3500000000000014</v>
      </c>
      <c r="W11" s="47">
        <f t="shared" si="2"/>
        <v>1.3466135458167332</v>
      </c>
      <c r="Z11" s="26">
        <v>17.5</v>
      </c>
      <c r="AA11" s="35">
        <v>2406</v>
      </c>
      <c r="AB11" s="25" t="s">
        <v>77</v>
      </c>
      <c r="AC11" s="22">
        <f t="shared" si="3"/>
        <v>4</v>
      </c>
      <c r="AD11" s="31" t="s">
        <v>46</v>
      </c>
      <c r="AE11" s="31">
        <v>16.100000000000001</v>
      </c>
      <c r="AF11" s="31">
        <v>15.1</v>
      </c>
      <c r="AG11" s="31">
        <v>14.1</v>
      </c>
      <c r="AH11" s="31" t="s">
        <v>47</v>
      </c>
      <c r="AI11" s="26"/>
      <c r="AJ11" s="26"/>
      <c r="AK11" s="26"/>
      <c r="AL11" s="26"/>
      <c r="AM11" s="26" t="s">
        <v>49</v>
      </c>
      <c r="AN11" s="26">
        <v>0.7</v>
      </c>
      <c r="AO11" s="26">
        <v>1.6</v>
      </c>
      <c r="AP11" s="26">
        <v>17.5</v>
      </c>
      <c r="AQ11" s="26">
        <v>29.2</v>
      </c>
      <c r="AR11" s="27" t="s">
        <v>50</v>
      </c>
      <c r="AU11" s="24">
        <v>2063</v>
      </c>
      <c r="AV11" s="25" t="s">
        <v>77</v>
      </c>
      <c r="AW11" s="26">
        <v>4</v>
      </c>
    </row>
    <row r="12" spans="1:69" ht="14.1" customHeight="1" x14ac:dyDescent="0.2">
      <c r="B12" s="48">
        <v>17.399999999999999</v>
      </c>
      <c r="C12" s="49">
        <v>2061</v>
      </c>
      <c r="D12" s="50" t="s">
        <v>77</v>
      </c>
      <c r="E12" s="39">
        <f t="shared" si="0"/>
        <v>4</v>
      </c>
      <c r="F12" s="56" t="s">
        <v>46</v>
      </c>
      <c r="G12" s="56">
        <v>16.100000000000001</v>
      </c>
      <c r="H12" s="56">
        <v>15.1</v>
      </c>
      <c r="I12" s="56">
        <v>14.1</v>
      </c>
      <c r="J12" s="56">
        <v>12.1</v>
      </c>
      <c r="K12" s="56" t="s">
        <v>65</v>
      </c>
      <c r="L12" s="48"/>
      <c r="M12" s="48"/>
      <c r="N12" s="48"/>
      <c r="O12" s="48">
        <v>0.32</v>
      </c>
      <c r="P12" s="48">
        <v>0.5</v>
      </c>
      <c r="Q12" s="48">
        <v>1.2</v>
      </c>
      <c r="R12" s="48">
        <v>17.399999999999999</v>
      </c>
      <c r="S12" s="48">
        <v>29.2</v>
      </c>
      <c r="T12" s="52" t="s">
        <v>50</v>
      </c>
      <c r="U12" s="53">
        <f>(w20_4port_lg_bvmv!$O$35*O12)+(w20_4port_lg_bvmv!$O$36)</f>
        <v>21.349999999999998</v>
      </c>
      <c r="V12" s="54">
        <f t="shared" si="1"/>
        <v>3.9499999999999993</v>
      </c>
      <c r="W12" s="55">
        <f t="shared" si="2"/>
        <v>0.81498829039812648</v>
      </c>
      <c r="Z12" s="26">
        <v>18.899999999999999</v>
      </c>
      <c r="AA12" s="35">
        <v>2405</v>
      </c>
      <c r="AB12" s="25" t="s">
        <v>77</v>
      </c>
      <c r="AC12" s="22">
        <f t="shared" si="3"/>
        <v>4</v>
      </c>
      <c r="AD12" s="31" t="s">
        <v>46</v>
      </c>
      <c r="AE12" s="31">
        <v>16.100000000000001</v>
      </c>
      <c r="AF12" s="31">
        <v>15.1</v>
      </c>
      <c r="AG12" s="31">
        <v>14.1</v>
      </c>
      <c r="AH12" s="31" t="s">
        <v>47</v>
      </c>
      <c r="AI12" s="26"/>
      <c r="AJ12" s="26"/>
      <c r="AK12" s="26"/>
      <c r="AL12" s="26"/>
      <c r="AM12" s="26" t="s">
        <v>51</v>
      </c>
      <c r="AN12" s="26">
        <v>0.7</v>
      </c>
      <c r="AO12" s="26">
        <v>1.6</v>
      </c>
      <c r="AP12" s="26">
        <v>18.899999999999999</v>
      </c>
      <c r="AQ12" s="26">
        <v>30.8</v>
      </c>
      <c r="AR12" s="27" t="s">
        <v>50</v>
      </c>
      <c r="AU12" s="24">
        <v>2064</v>
      </c>
      <c r="AV12" s="25" t="s">
        <v>77</v>
      </c>
      <c r="AW12" s="26">
        <v>4</v>
      </c>
    </row>
    <row r="13" spans="1:69" ht="14.1" customHeight="1" x14ac:dyDescent="0.2">
      <c r="B13" s="48">
        <v>17.5</v>
      </c>
      <c r="C13" s="49">
        <v>2406</v>
      </c>
      <c r="D13" s="50" t="s">
        <v>77</v>
      </c>
      <c r="E13" s="39">
        <f t="shared" si="0"/>
        <v>4</v>
      </c>
      <c r="F13" s="57" t="s">
        <v>46</v>
      </c>
      <c r="G13" s="57">
        <v>16.100000000000001</v>
      </c>
      <c r="H13" s="57">
        <v>15.1</v>
      </c>
      <c r="I13" s="57">
        <v>14.1</v>
      </c>
      <c r="J13" s="57" t="s">
        <v>47</v>
      </c>
      <c r="K13" s="48"/>
      <c r="L13" s="48"/>
      <c r="M13" s="48"/>
      <c r="N13" s="48"/>
      <c r="O13" s="48">
        <v>0.23</v>
      </c>
      <c r="P13" s="48">
        <v>0.7</v>
      </c>
      <c r="Q13" s="48">
        <v>1.6</v>
      </c>
      <c r="R13" s="48">
        <v>17.5</v>
      </c>
      <c r="S13" s="48">
        <v>29.2</v>
      </c>
      <c r="T13" s="52" t="s">
        <v>50</v>
      </c>
      <c r="U13" s="53">
        <f>(w20_4port_lg_bvmv!$O$35*O13)+(w20_4port_lg_bvmv!$O$36)</f>
        <v>24.949999999999996</v>
      </c>
      <c r="V13" s="54">
        <f t="shared" si="1"/>
        <v>7.4499999999999957</v>
      </c>
      <c r="W13" s="55">
        <f t="shared" si="2"/>
        <v>0.70140280561122259</v>
      </c>
      <c r="Z13" s="26">
        <v>22.3</v>
      </c>
      <c r="AA13" s="35">
        <v>2404</v>
      </c>
      <c r="AB13" s="25" t="s">
        <v>77</v>
      </c>
      <c r="AC13" s="22">
        <f t="shared" si="3"/>
        <v>4</v>
      </c>
      <c r="AD13" s="31" t="s">
        <v>46</v>
      </c>
      <c r="AE13" s="31">
        <v>16.100000000000001</v>
      </c>
      <c r="AF13" s="31">
        <v>15.1</v>
      </c>
      <c r="AG13" s="31">
        <v>14.1</v>
      </c>
      <c r="AH13" s="31" t="s">
        <v>47</v>
      </c>
      <c r="AI13" s="26"/>
      <c r="AJ13" s="26"/>
      <c r="AK13" s="26"/>
      <c r="AL13" s="26"/>
      <c r="AM13" s="26" t="s">
        <v>52</v>
      </c>
      <c r="AN13" s="26">
        <v>0.8</v>
      </c>
      <c r="AO13" s="26">
        <v>2.2000000000000002</v>
      </c>
      <c r="AP13" s="26">
        <v>22.3</v>
      </c>
      <c r="AQ13" s="26">
        <v>34.6</v>
      </c>
      <c r="AR13" s="27" t="s">
        <v>38</v>
      </c>
      <c r="AU13" s="24">
        <v>2067</v>
      </c>
      <c r="AV13" s="25" t="s">
        <v>78</v>
      </c>
      <c r="AW13" s="26">
        <v>3</v>
      </c>
    </row>
    <row r="14" spans="1:69" ht="14.1" customHeight="1" x14ac:dyDescent="0.2">
      <c r="B14" s="48">
        <v>17.600000000000001</v>
      </c>
      <c r="C14" s="49">
        <v>2167</v>
      </c>
      <c r="D14" s="50" t="s">
        <v>77</v>
      </c>
      <c r="E14" s="39">
        <f t="shared" si="0"/>
        <v>4</v>
      </c>
      <c r="F14" s="51" t="s">
        <v>35</v>
      </c>
      <c r="G14" s="51" t="s">
        <v>36</v>
      </c>
      <c r="H14" s="48"/>
      <c r="I14" s="48"/>
      <c r="J14" s="48"/>
      <c r="K14" s="48"/>
      <c r="L14" s="48"/>
      <c r="M14" s="48"/>
      <c r="N14" s="48"/>
      <c r="O14" s="48">
        <v>0.36</v>
      </c>
      <c r="P14" s="48">
        <v>0.7</v>
      </c>
      <c r="Q14" s="48">
        <v>1.1000000000000001</v>
      </c>
      <c r="R14" s="48">
        <v>17.600000000000001</v>
      </c>
      <c r="S14" s="48">
        <v>31.5</v>
      </c>
      <c r="T14" s="52" t="s">
        <v>50</v>
      </c>
      <c r="U14" s="53">
        <f>(w20_4port_lg_bvmv!$O$35*O14)+(w20_4port_lg_bvmv!$O$36)</f>
        <v>19.75</v>
      </c>
      <c r="V14" s="54">
        <f t="shared" si="1"/>
        <v>2.1499999999999986</v>
      </c>
      <c r="W14" s="55">
        <f t="shared" si="2"/>
        <v>0.8911392405063292</v>
      </c>
      <c r="Z14" s="26">
        <v>20.100000000000001</v>
      </c>
      <c r="AA14" s="35">
        <v>2403</v>
      </c>
      <c r="AB14" s="25" t="s">
        <v>77</v>
      </c>
      <c r="AC14" s="22">
        <f t="shared" si="3"/>
        <v>4</v>
      </c>
      <c r="AD14" s="30" t="s">
        <v>35</v>
      </c>
      <c r="AE14" s="30" t="s">
        <v>36</v>
      </c>
      <c r="AF14" s="26"/>
      <c r="AG14" s="26"/>
      <c r="AH14" s="26"/>
      <c r="AI14" s="26"/>
      <c r="AJ14" s="26"/>
      <c r="AK14" s="26"/>
      <c r="AL14" s="26"/>
      <c r="AM14" s="26" t="s">
        <v>53</v>
      </c>
      <c r="AN14" s="26">
        <v>0.8</v>
      </c>
      <c r="AO14" s="26">
        <v>1.1000000000000001</v>
      </c>
      <c r="AP14" s="26">
        <v>20.100000000000001</v>
      </c>
      <c r="AQ14" s="26">
        <v>35.200000000000003</v>
      </c>
      <c r="AR14" s="27" t="s">
        <v>38</v>
      </c>
      <c r="AU14" s="24">
        <v>2080</v>
      </c>
      <c r="AV14" s="25" t="s">
        <v>78</v>
      </c>
      <c r="AW14" s="26">
        <v>3</v>
      </c>
    </row>
    <row r="15" spans="1:69" ht="14.1" customHeight="1" x14ac:dyDescent="0.2">
      <c r="B15" s="48">
        <v>18.899999999999999</v>
      </c>
      <c r="C15" s="49">
        <v>2405</v>
      </c>
      <c r="D15" s="50" t="s">
        <v>77</v>
      </c>
      <c r="E15" s="39">
        <f t="shared" si="0"/>
        <v>4</v>
      </c>
      <c r="F15" s="57" t="s">
        <v>46</v>
      </c>
      <c r="G15" s="57">
        <v>16.100000000000001</v>
      </c>
      <c r="H15" s="57">
        <v>15.1</v>
      </c>
      <c r="I15" s="57">
        <v>14.1</v>
      </c>
      <c r="J15" s="57" t="s">
        <v>47</v>
      </c>
      <c r="K15" s="48"/>
      <c r="L15" s="48"/>
      <c r="M15" s="48"/>
      <c r="N15" s="48"/>
      <c r="O15" s="48">
        <v>0.18</v>
      </c>
      <c r="P15" s="48">
        <v>0.7</v>
      </c>
      <c r="Q15" s="48">
        <v>1.6</v>
      </c>
      <c r="R15" s="48">
        <v>18.899999999999999</v>
      </c>
      <c r="S15" s="48">
        <v>30.8</v>
      </c>
      <c r="T15" s="52" t="s">
        <v>50</v>
      </c>
      <c r="U15" s="53">
        <f>(w20_4port_lg_bvmv!$O$35*O15)+(w20_4port_lg_bvmv!$O$36)</f>
        <v>26.95</v>
      </c>
      <c r="V15" s="54">
        <f t="shared" si="1"/>
        <v>8.0500000000000007</v>
      </c>
      <c r="W15" s="55">
        <f t="shared" si="2"/>
        <v>0.70129870129870131</v>
      </c>
      <c r="Z15" s="26">
        <v>28.4</v>
      </c>
      <c r="AA15" s="35">
        <v>2402</v>
      </c>
      <c r="AB15" s="25" t="s">
        <v>77</v>
      </c>
      <c r="AC15" s="22">
        <f t="shared" si="3"/>
        <v>4</v>
      </c>
      <c r="AD15" s="30" t="s">
        <v>35</v>
      </c>
      <c r="AE15" s="30" t="s">
        <v>36</v>
      </c>
      <c r="AF15" s="26"/>
      <c r="AG15" s="26"/>
      <c r="AH15" s="26"/>
      <c r="AI15" s="26"/>
      <c r="AJ15" s="26"/>
      <c r="AK15" s="26"/>
      <c r="AL15" s="26"/>
      <c r="AM15" s="26" t="s">
        <v>51</v>
      </c>
      <c r="AN15" s="26">
        <v>0.7</v>
      </c>
      <c r="AO15" s="26">
        <v>2.2000000000000002</v>
      </c>
      <c r="AP15" s="26">
        <v>28.4</v>
      </c>
      <c r="AQ15" s="26">
        <v>46.1</v>
      </c>
      <c r="AR15" s="27" t="s">
        <v>54</v>
      </c>
      <c r="AU15" s="24">
        <v>2081</v>
      </c>
      <c r="AV15" s="25" t="s">
        <v>78</v>
      </c>
      <c r="AW15" s="26">
        <v>3</v>
      </c>
    </row>
    <row r="16" spans="1:69" ht="14.1" customHeight="1" x14ac:dyDescent="0.2">
      <c r="B16" s="26">
        <v>19.2</v>
      </c>
      <c r="C16" s="35">
        <v>2191</v>
      </c>
      <c r="D16" s="25" t="s">
        <v>77</v>
      </c>
      <c r="E16" s="22">
        <f t="shared" si="0"/>
        <v>3</v>
      </c>
      <c r="F16" s="32" t="s">
        <v>46</v>
      </c>
      <c r="G16" s="32">
        <v>16.100000000000001</v>
      </c>
      <c r="H16" s="32">
        <v>15.1</v>
      </c>
      <c r="I16" s="32">
        <v>14.1</v>
      </c>
      <c r="J16" s="32">
        <v>12.1</v>
      </c>
      <c r="K16" s="32" t="s">
        <v>58</v>
      </c>
      <c r="L16" s="26"/>
      <c r="M16" s="26"/>
      <c r="N16" s="26"/>
      <c r="O16" s="26">
        <v>0.44</v>
      </c>
      <c r="P16" s="26">
        <v>0.7</v>
      </c>
      <c r="Q16" s="26">
        <v>1.2</v>
      </c>
      <c r="R16" s="26">
        <v>19.2</v>
      </c>
      <c r="S16" s="26">
        <v>34.1</v>
      </c>
      <c r="T16" s="27" t="s">
        <v>50</v>
      </c>
      <c r="U16" s="41">
        <f>(w20_4port_lg_bvmv!$O$35*O16)+(w20_4port_lg_bvmv!$O$36)</f>
        <v>16.549999999999997</v>
      </c>
      <c r="V16" s="43">
        <f t="shared" si="1"/>
        <v>-2.6500000000000021</v>
      </c>
      <c r="W16" s="47">
        <f t="shared" si="2"/>
        <v>1.1601208459214503</v>
      </c>
      <c r="Z16" s="26">
        <v>23.3</v>
      </c>
      <c r="AA16" s="35">
        <v>2401</v>
      </c>
      <c r="AB16" s="25" t="s">
        <v>77</v>
      </c>
      <c r="AC16" s="22">
        <f t="shared" si="3"/>
        <v>4</v>
      </c>
      <c r="AD16" s="30" t="s">
        <v>35</v>
      </c>
      <c r="AE16" s="30" t="s">
        <v>36</v>
      </c>
      <c r="AF16" s="26"/>
      <c r="AG16" s="26"/>
      <c r="AH16" s="26"/>
      <c r="AI16" s="26"/>
      <c r="AJ16" s="26"/>
      <c r="AK16" s="26"/>
      <c r="AL16" s="26"/>
      <c r="AM16" s="26" t="s">
        <v>49</v>
      </c>
      <c r="AN16" s="26">
        <v>0.6</v>
      </c>
      <c r="AO16" s="26">
        <v>1.3</v>
      </c>
      <c r="AP16" s="26">
        <v>23.3</v>
      </c>
      <c r="AQ16" s="26">
        <v>39.299999999999997</v>
      </c>
      <c r="AR16" s="27" t="s">
        <v>45</v>
      </c>
      <c r="AU16" s="24">
        <v>2088</v>
      </c>
      <c r="AV16" s="25" t="s">
        <v>77</v>
      </c>
      <c r="AW16" s="26">
        <v>3</v>
      </c>
    </row>
    <row r="17" spans="2:49" ht="14.1" customHeight="1" x14ac:dyDescent="0.2">
      <c r="B17" s="26">
        <v>19.7</v>
      </c>
      <c r="C17" s="35">
        <v>2600</v>
      </c>
      <c r="D17" s="25" t="s">
        <v>75</v>
      </c>
      <c r="E17" s="22">
        <f t="shared" si="0"/>
        <v>3</v>
      </c>
      <c r="F17" s="30" t="s">
        <v>35</v>
      </c>
      <c r="G17" s="30" t="s">
        <v>36</v>
      </c>
      <c r="H17" s="26"/>
      <c r="I17" s="26"/>
      <c r="J17" s="26"/>
      <c r="K17" s="26"/>
      <c r="L17" s="26"/>
      <c r="M17" s="26"/>
      <c r="N17" s="26"/>
      <c r="O17" s="26">
        <v>0.36</v>
      </c>
      <c r="P17" s="26">
        <v>1</v>
      </c>
      <c r="Q17" s="26">
        <v>1.4</v>
      </c>
      <c r="R17" s="26">
        <v>19.7</v>
      </c>
      <c r="S17" s="26">
        <v>33.700000000000003</v>
      </c>
      <c r="T17" s="27" t="s">
        <v>38</v>
      </c>
      <c r="U17" s="41">
        <f>(w20_4port_lg_bvmv!$O$35*O17)+(w20_4port_lg_bvmv!$O$36)</f>
        <v>19.75</v>
      </c>
      <c r="V17" s="43">
        <f t="shared" si="1"/>
        <v>5.0000000000000711E-2</v>
      </c>
      <c r="W17" s="47">
        <f t="shared" si="2"/>
        <v>0.99746835443037973</v>
      </c>
      <c r="Z17" s="26">
        <v>19.2</v>
      </c>
      <c r="AA17" s="35">
        <v>2191</v>
      </c>
      <c r="AB17" s="25" t="s">
        <v>77</v>
      </c>
      <c r="AC17" s="22">
        <f t="shared" si="3"/>
        <v>3</v>
      </c>
      <c r="AD17" s="32" t="s">
        <v>46</v>
      </c>
      <c r="AE17" s="32">
        <v>16.100000000000001</v>
      </c>
      <c r="AF17" s="32">
        <v>15.1</v>
      </c>
      <c r="AG17" s="32">
        <v>14.1</v>
      </c>
      <c r="AH17" s="32">
        <v>12.1</v>
      </c>
      <c r="AI17" s="32" t="s">
        <v>58</v>
      </c>
      <c r="AJ17" s="26"/>
      <c r="AK17" s="26"/>
      <c r="AL17" s="26"/>
      <c r="AM17" s="26" t="s">
        <v>59</v>
      </c>
      <c r="AN17" s="26">
        <v>0.7</v>
      </c>
      <c r="AO17" s="26">
        <v>1.2</v>
      </c>
      <c r="AP17" s="26">
        <v>19.2</v>
      </c>
      <c r="AQ17" s="26">
        <v>34.1</v>
      </c>
      <c r="AR17" s="27" t="s">
        <v>50</v>
      </c>
      <c r="AU17" s="24">
        <v>2090</v>
      </c>
      <c r="AV17" s="25" t="s">
        <v>77</v>
      </c>
      <c r="AW17" s="26">
        <v>3</v>
      </c>
    </row>
    <row r="18" spans="2:49" ht="14.1" customHeight="1" x14ac:dyDescent="0.2">
      <c r="B18" s="48">
        <v>19.7</v>
      </c>
      <c r="C18" s="49">
        <v>2168</v>
      </c>
      <c r="D18" s="50" t="s">
        <v>77</v>
      </c>
      <c r="E18" s="39">
        <f t="shared" si="0"/>
        <v>4</v>
      </c>
      <c r="F18" s="51" t="s">
        <v>35</v>
      </c>
      <c r="G18" s="51" t="s">
        <v>36</v>
      </c>
      <c r="H18" s="48"/>
      <c r="I18" s="48"/>
      <c r="J18" s="48"/>
      <c r="K18" s="48"/>
      <c r="L18" s="48"/>
      <c r="M18" s="48"/>
      <c r="N18" s="48"/>
      <c r="O18" s="48">
        <v>0.31</v>
      </c>
      <c r="P18" s="48">
        <v>0.6</v>
      </c>
      <c r="Q18" s="48">
        <v>1.2</v>
      </c>
      <c r="R18" s="48">
        <v>19.7</v>
      </c>
      <c r="S18" s="48">
        <v>34.799999999999997</v>
      </c>
      <c r="T18" s="52" t="s">
        <v>38</v>
      </c>
      <c r="U18" s="53">
        <f>(w20_4port_lg_bvmv!$O$35*O18)+(w20_4port_lg_bvmv!$O$36)</f>
        <v>21.75</v>
      </c>
      <c r="V18" s="54">
        <f t="shared" si="1"/>
        <v>2.0500000000000007</v>
      </c>
      <c r="W18" s="55">
        <f t="shared" si="2"/>
        <v>0.90574712643678157</v>
      </c>
      <c r="Z18" s="26">
        <v>16.899999999999999</v>
      </c>
      <c r="AA18" s="35">
        <v>2190</v>
      </c>
      <c r="AB18" s="25" t="s">
        <v>77</v>
      </c>
      <c r="AC18" s="22">
        <f t="shared" si="3"/>
        <v>3</v>
      </c>
      <c r="AD18" s="32" t="s">
        <v>46</v>
      </c>
      <c r="AE18" s="32">
        <v>16.100000000000001</v>
      </c>
      <c r="AF18" s="32">
        <v>15.1</v>
      </c>
      <c r="AG18" s="32">
        <v>14.1</v>
      </c>
      <c r="AH18" s="32">
        <v>12.1</v>
      </c>
      <c r="AI18" s="32" t="s">
        <v>58</v>
      </c>
      <c r="AJ18" s="26"/>
      <c r="AK18" s="26"/>
      <c r="AL18" s="26"/>
      <c r="AM18" s="26" t="s">
        <v>60</v>
      </c>
      <c r="AN18" s="26">
        <v>0.8</v>
      </c>
      <c r="AO18" s="26">
        <v>1</v>
      </c>
      <c r="AP18" s="26">
        <v>16.899999999999999</v>
      </c>
      <c r="AQ18" s="26">
        <v>31.3</v>
      </c>
      <c r="AR18" s="27" t="s">
        <v>43</v>
      </c>
      <c r="AU18" s="24">
        <v>2165</v>
      </c>
      <c r="AV18" s="25" t="s">
        <v>77</v>
      </c>
      <c r="AW18" s="26">
        <v>4</v>
      </c>
    </row>
    <row r="19" spans="2:49" ht="14.1" customHeight="1" x14ac:dyDescent="0.2">
      <c r="B19" s="48">
        <v>20.100000000000001</v>
      </c>
      <c r="C19" s="49">
        <v>2403</v>
      </c>
      <c r="D19" s="50" t="s">
        <v>77</v>
      </c>
      <c r="E19" s="39">
        <f t="shared" si="0"/>
        <v>4</v>
      </c>
      <c r="F19" s="51" t="s">
        <v>35</v>
      </c>
      <c r="G19" s="51" t="s">
        <v>36</v>
      </c>
      <c r="H19" s="48"/>
      <c r="I19" s="48"/>
      <c r="J19" s="48"/>
      <c r="K19" s="48"/>
      <c r="L19" s="48"/>
      <c r="M19" s="48"/>
      <c r="N19" s="48"/>
      <c r="O19" s="48">
        <v>0.28000000000000003</v>
      </c>
      <c r="P19" s="48">
        <v>0.8</v>
      </c>
      <c r="Q19" s="48">
        <v>1.1000000000000001</v>
      </c>
      <c r="R19" s="48">
        <v>20.100000000000001</v>
      </c>
      <c r="S19" s="48">
        <v>35.200000000000003</v>
      </c>
      <c r="T19" s="52" t="s">
        <v>38</v>
      </c>
      <c r="U19" s="53">
        <f>(w20_4port_lg_bvmv!$O$35*O19)+(w20_4port_lg_bvmv!$O$36)</f>
        <v>22.949999999999996</v>
      </c>
      <c r="V19" s="54">
        <f t="shared" si="1"/>
        <v>2.8499999999999943</v>
      </c>
      <c r="W19" s="55">
        <f t="shared" si="2"/>
        <v>0.87581699346405251</v>
      </c>
      <c r="Z19" s="26">
        <v>24.1</v>
      </c>
      <c r="AA19" s="35">
        <v>2169</v>
      </c>
      <c r="AB19" s="25" t="s">
        <v>77</v>
      </c>
      <c r="AC19" s="22">
        <f t="shared" si="3"/>
        <v>4</v>
      </c>
      <c r="AD19" s="30" t="s">
        <v>35</v>
      </c>
      <c r="AE19" s="30" t="s">
        <v>36</v>
      </c>
      <c r="AF19" s="26"/>
      <c r="AG19" s="26"/>
      <c r="AH19" s="26"/>
      <c r="AI19" s="26"/>
      <c r="AJ19" s="26"/>
      <c r="AK19" s="26"/>
      <c r="AL19" s="26"/>
      <c r="AM19" s="26" t="s">
        <v>61</v>
      </c>
      <c r="AN19" s="26">
        <v>0.9</v>
      </c>
      <c r="AO19" s="26">
        <v>1.4</v>
      </c>
      <c r="AP19" s="26">
        <v>24.1</v>
      </c>
      <c r="AQ19" s="26">
        <v>42.3</v>
      </c>
      <c r="AR19" s="27" t="s">
        <v>45</v>
      </c>
      <c r="AU19" s="24">
        <v>2166</v>
      </c>
      <c r="AV19" s="25" t="s">
        <v>77</v>
      </c>
      <c r="AW19" s="26">
        <v>4</v>
      </c>
    </row>
    <row r="20" spans="2:49" ht="14.1" customHeight="1" x14ac:dyDescent="0.2">
      <c r="B20" s="26">
        <v>21.1</v>
      </c>
      <c r="C20" s="35">
        <v>2049</v>
      </c>
      <c r="D20" s="25" t="s">
        <v>77</v>
      </c>
      <c r="E20" s="22">
        <f t="shared" si="0"/>
        <v>3</v>
      </c>
      <c r="F20" s="31" t="s">
        <v>46</v>
      </c>
      <c r="G20" s="31">
        <v>16.100000000000001</v>
      </c>
      <c r="H20" s="31">
        <v>15.1</v>
      </c>
      <c r="I20" s="31">
        <v>14.1</v>
      </c>
      <c r="J20" s="31" t="s">
        <v>47</v>
      </c>
      <c r="K20" s="26"/>
      <c r="L20" s="26"/>
      <c r="M20" s="26"/>
      <c r="N20" s="26"/>
      <c r="O20" s="26">
        <v>0.18</v>
      </c>
      <c r="P20" s="26">
        <v>0.2</v>
      </c>
      <c r="Q20" s="26">
        <v>1.3</v>
      </c>
      <c r="R20" s="26">
        <v>21.1</v>
      </c>
      <c r="S20" s="26">
        <v>35.6</v>
      </c>
      <c r="T20" s="27" t="s">
        <v>38</v>
      </c>
      <c r="U20" s="41">
        <f>(w20_4port_lg_bvmv!$O$35*O20)+(w20_4port_lg_bvmv!$O$36)</f>
        <v>26.95</v>
      </c>
      <c r="V20" s="43">
        <f t="shared" si="1"/>
        <v>5.8499999999999979</v>
      </c>
      <c r="W20" s="47">
        <f t="shared" si="2"/>
        <v>0.78293135435992589</v>
      </c>
      <c r="Z20" s="26">
        <v>19.7</v>
      </c>
      <c r="AA20" s="35">
        <v>2168</v>
      </c>
      <c r="AB20" s="25" t="s">
        <v>77</v>
      </c>
      <c r="AC20" s="22">
        <f t="shared" si="3"/>
        <v>4</v>
      </c>
      <c r="AD20" s="30" t="s">
        <v>35</v>
      </c>
      <c r="AE20" s="30" t="s">
        <v>36</v>
      </c>
      <c r="AF20" s="26"/>
      <c r="AG20" s="26"/>
      <c r="AH20" s="26"/>
      <c r="AI20" s="26"/>
      <c r="AJ20" s="26"/>
      <c r="AK20" s="26"/>
      <c r="AL20" s="26"/>
      <c r="AM20" s="26" t="s">
        <v>62</v>
      </c>
      <c r="AN20" s="26">
        <v>0.6</v>
      </c>
      <c r="AO20" s="26">
        <v>1.2</v>
      </c>
      <c r="AP20" s="26">
        <v>19.7</v>
      </c>
      <c r="AQ20" s="26">
        <v>34.799999999999997</v>
      </c>
      <c r="AR20" s="27" t="s">
        <v>38</v>
      </c>
      <c r="AU20" s="24">
        <v>2167</v>
      </c>
      <c r="AV20" s="25" t="s">
        <v>77</v>
      </c>
      <c r="AW20" s="26">
        <v>4</v>
      </c>
    </row>
    <row r="21" spans="2:49" ht="14.1" customHeight="1" x14ac:dyDescent="0.2">
      <c r="B21" s="48">
        <v>22</v>
      </c>
      <c r="C21" s="49">
        <v>2062</v>
      </c>
      <c r="D21" s="50" t="s">
        <v>77</v>
      </c>
      <c r="E21" s="39">
        <f t="shared" si="0"/>
        <v>4</v>
      </c>
      <c r="F21" s="56" t="s">
        <v>46</v>
      </c>
      <c r="G21" s="56">
        <v>16.100000000000001</v>
      </c>
      <c r="H21" s="56">
        <v>15.1</v>
      </c>
      <c r="I21" s="56">
        <v>14.1</v>
      </c>
      <c r="J21" s="56">
        <v>12.1</v>
      </c>
      <c r="K21" s="56" t="s">
        <v>65</v>
      </c>
      <c r="L21" s="48"/>
      <c r="M21" s="48"/>
      <c r="N21" s="48"/>
      <c r="O21" s="48">
        <v>0.22</v>
      </c>
      <c r="P21" s="48">
        <v>0.4</v>
      </c>
      <c r="Q21" s="48">
        <v>1.8</v>
      </c>
      <c r="R21" s="48">
        <v>22</v>
      </c>
      <c r="S21" s="48">
        <v>36.200000000000003</v>
      </c>
      <c r="T21" s="52" t="s">
        <v>38</v>
      </c>
      <c r="U21" s="53">
        <f>(w20_4port_lg_bvmv!$O$35*O21)+(w20_4port_lg_bvmv!$O$36)</f>
        <v>25.349999999999998</v>
      </c>
      <c r="V21" s="54">
        <f t="shared" si="1"/>
        <v>3.3499999999999979</v>
      </c>
      <c r="W21" s="55">
        <f t="shared" si="2"/>
        <v>0.86785009861932949</v>
      </c>
      <c r="Z21" s="26">
        <v>17.600000000000001</v>
      </c>
      <c r="AA21" s="35">
        <v>2167</v>
      </c>
      <c r="AB21" s="25" t="s">
        <v>77</v>
      </c>
      <c r="AC21" s="22">
        <f t="shared" si="3"/>
        <v>4</v>
      </c>
      <c r="AD21" s="30" t="s">
        <v>35</v>
      </c>
      <c r="AE21" s="30" t="s">
        <v>36</v>
      </c>
      <c r="AF21" s="26"/>
      <c r="AG21" s="26"/>
      <c r="AH21" s="26"/>
      <c r="AI21" s="26"/>
      <c r="AJ21" s="26"/>
      <c r="AK21" s="26"/>
      <c r="AL21" s="26"/>
      <c r="AM21" s="26" t="s">
        <v>37</v>
      </c>
      <c r="AN21" s="26">
        <v>0.7</v>
      </c>
      <c r="AO21" s="26">
        <v>1.1000000000000001</v>
      </c>
      <c r="AP21" s="26">
        <v>17.600000000000001</v>
      </c>
      <c r="AQ21" s="26">
        <v>31.5</v>
      </c>
      <c r="AR21" s="27" t="s">
        <v>50</v>
      </c>
      <c r="AU21" s="24">
        <v>2168</v>
      </c>
      <c r="AV21" s="25" t="s">
        <v>77</v>
      </c>
      <c r="AW21" s="26">
        <v>4</v>
      </c>
    </row>
    <row r="22" spans="2:49" ht="14.1" customHeight="1" x14ac:dyDescent="0.2">
      <c r="B22" s="48">
        <v>22.3</v>
      </c>
      <c r="C22" s="49">
        <v>2404</v>
      </c>
      <c r="D22" s="50" t="s">
        <v>77</v>
      </c>
      <c r="E22" s="39">
        <f t="shared" si="0"/>
        <v>4</v>
      </c>
      <c r="F22" s="57" t="s">
        <v>46</v>
      </c>
      <c r="G22" s="57">
        <v>16.100000000000001</v>
      </c>
      <c r="H22" s="57">
        <v>15.1</v>
      </c>
      <c r="I22" s="57">
        <v>14.1</v>
      </c>
      <c r="J22" s="57" t="s">
        <v>47</v>
      </c>
      <c r="K22" s="48"/>
      <c r="L22" s="48"/>
      <c r="M22" s="48"/>
      <c r="N22" s="48"/>
      <c r="O22" s="48">
        <v>0.13</v>
      </c>
      <c r="P22" s="48">
        <v>0.8</v>
      </c>
      <c r="Q22" s="48">
        <v>2.2000000000000002</v>
      </c>
      <c r="R22" s="48">
        <v>22.3</v>
      </c>
      <c r="S22" s="48">
        <v>34.6</v>
      </c>
      <c r="T22" s="52" t="s">
        <v>38</v>
      </c>
      <c r="U22" s="53">
        <f>(w20_4port_lg_bvmv!$O$35*O22)+(w20_4port_lg_bvmv!$O$36)</f>
        <v>28.95</v>
      </c>
      <c r="V22" s="54">
        <f t="shared" si="1"/>
        <v>6.6499999999999986</v>
      </c>
      <c r="W22" s="55">
        <f t="shared" si="2"/>
        <v>0.77029360967184801</v>
      </c>
      <c r="Z22" s="26">
        <v>15.3</v>
      </c>
      <c r="AA22" s="35">
        <v>2166</v>
      </c>
      <c r="AB22" s="25" t="s">
        <v>77</v>
      </c>
      <c r="AC22" s="22">
        <f t="shared" si="3"/>
        <v>4</v>
      </c>
      <c r="AD22" s="30" t="s">
        <v>35</v>
      </c>
      <c r="AE22" s="30" t="s">
        <v>36</v>
      </c>
      <c r="AF22" s="26"/>
      <c r="AG22" s="26"/>
      <c r="AH22" s="26"/>
      <c r="AI22" s="26"/>
      <c r="AJ22" s="26"/>
      <c r="AK22" s="26"/>
      <c r="AL22" s="26"/>
      <c r="AM22" s="26" t="s">
        <v>63</v>
      </c>
      <c r="AN22" s="26">
        <v>0.8</v>
      </c>
      <c r="AO22" s="26">
        <v>1.1000000000000001</v>
      </c>
      <c r="AP22" s="26">
        <v>15.3</v>
      </c>
      <c r="AQ22" s="26">
        <v>28.1</v>
      </c>
      <c r="AR22" s="27" t="s">
        <v>43</v>
      </c>
      <c r="AU22" s="24">
        <v>2169</v>
      </c>
      <c r="AV22" s="25" t="s">
        <v>77</v>
      </c>
      <c r="AW22" s="26">
        <v>4</v>
      </c>
    </row>
    <row r="23" spans="2:49" ht="14.1" customHeight="1" x14ac:dyDescent="0.2">
      <c r="B23" s="48">
        <v>23.3</v>
      </c>
      <c r="C23" s="49">
        <v>2401</v>
      </c>
      <c r="D23" s="50" t="s">
        <v>77</v>
      </c>
      <c r="E23" s="39">
        <f t="shared" si="0"/>
        <v>4</v>
      </c>
      <c r="F23" s="51" t="s">
        <v>35</v>
      </c>
      <c r="G23" s="51" t="s">
        <v>36</v>
      </c>
      <c r="H23" s="48"/>
      <c r="I23" s="48"/>
      <c r="J23" s="48"/>
      <c r="K23" s="48"/>
      <c r="L23" s="48"/>
      <c r="M23" s="48"/>
      <c r="N23" s="48"/>
      <c r="O23" s="48">
        <v>0.23</v>
      </c>
      <c r="P23" s="48">
        <v>0.6</v>
      </c>
      <c r="Q23" s="48">
        <v>1.3</v>
      </c>
      <c r="R23" s="48">
        <v>23.3</v>
      </c>
      <c r="S23" s="48">
        <v>39.299999999999997</v>
      </c>
      <c r="T23" s="52" t="s">
        <v>45</v>
      </c>
      <c r="U23" s="53">
        <f>(w20_4port_lg_bvmv!$O$35*O23)+(w20_4port_lg_bvmv!$O$36)</f>
        <v>24.949999999999996</v>
      </c>
      <c r="V23" s="54">
        <f t="shared" si="1"/>
        <v>1.649999999999995</v>
      </c>
      <c r="W23" s="55">
        <f t="shared" si="2"/>
        <v>0.93386773547094204</v>
      </c>
      <c r="Z23" s="26">
        <v>14.5</v>
      </c>
      <c r="AA23" s="35">
        <v>2165</v>
      </c>
      <c r="AB23" s="25" t="s">
        <v>77</v>
      </c>
      <c r="AC23" s="22">
        <f t="shared" si="3"/>
        <v>4</v>
      </c>
      <c r="AD23" s="30" t="s">
        <v>35</v>
      </c>
      <c r="AE23" s="30" t="s">
        <v>36</v>
      </c>
      <c r="AF23" s="26"/>
      <c r="AG23" s="26"/>
      <c r="AH23" s="26"/>
      <c r="AI23" s="26"/>
      <c r="AJ23" s="26"/>
      <c r="AK23" s="26"/>
      <c r="AL23" s="26"/>
      <c r="AM23" s="26" t="s">
        <v>64</v>
      </c>
      <c r="AN23" s="26">
        <v>0.5</v>
      </c>
      <c r="AO23" s="26">
        <v>0.9</v>
      </c>
      <c r="AP23" s="26">
        <v>14.5</v>
      </c>
      <c r="AQ23" s="26">
        <v>26.5</v>
      </c>
      <c r="AR23" s="27" t="s">
        <v>43</v>
      </c>
      <c r="AU23" s="24">
        <v>2190</v>
      </c>
      <c r="AV23" s="25" t="s">
        <v>77</v>
      </c>
      <c r="AW23" s="26">
        <v>3</v>
      </c>
    </row>
    <row r="24" spans="2:49" ht="14.1" customHeight="1" x14ac:dyDescent="0.2">
      <c r="B24" s="48">
        <v>23.8</v>
      </c>
      <c r="C24" s="49">
        <v>2063</v>
      </c>
      <c r="D24" s="50" t="s">
        <v>77</v>
      </c>
      <c r="E24" s="39">
        <f t="shared" si="0"/>
        <v>4</v>
      </c>
      <c r="F24" s="56" t="s">
        <v>46</v>
      </c>
      <c r="G24" s="56">
        <v>16.100000000000001</v>
      </c>
      <c r="H24" s="56">
        <v>15.1</v>
      </c>
      <c r="I24" s="56">
        <v>14.1</v>
      </c>
      <c r="J24" s="56">
        <v>12.1</v>
      </c>
      <c r="K24" s="56" t="s">
        <v>65</v>
      </c>
      <c r="L24" s="48"/>
      <c r="M24" s="48"/>
      <c r="N24" s="48"/>
      <c r="O24" s="48">
        <v>0.18</v>
      </c>
      <c r="P24" s="48">
        <v>0.5</v>
      </c>
      <c r="Q24" s="48">
        <v>2</v>
      </c>
      <c r="R24" s="48">
        <v>23.8</v>
      </c>
      <c r="S24" s="48">
        <v>39.200000000000003</v>
      </c>
      <c r="T24" s="52" t="s">
        <v>45</v>
      </c>
      <c r="U24" s="53">
        <f>(w20_4port_lg_bvmv!$O$35*O24)+(w20_4port_lg_bvmv!$O$36)</f>
        <v>26.95</v>
      </c>
      <c r="V24" s="54">
        <f t="shared" si="1"/>
        <v>3.1499999999999986</v>
      </c>
      <c r="W24" s="55">
        <f t="shared" si="2"/>
        <v>0.88311688311688319</v>
      </c>
      <c r="Z24" s="26">
        <v>68.8</v>
      </c>
      <c r="AA24" s="35">
        <v>2090</v>
      </c>
      <c r="AB24" s="25" t="s">
        <v>77</v>
      </c>
      <c r="AC24" s="22">
        <f t="shared" si="3"/>
        <v>3</v>
      </c>
      <c r="AD24" s="26">
        <v>17.100000000000001</v>
      </c>
      <c r="AE24" s="26">
        <v>17.149999999999999</v>
      </c>
      <c r="AF24" s="26">
        <v>16.149999999999999</v>
      </c>
      <c r="AG24" s="26">
        <v>15.15</v>
      </c>
      <c r="AH24" s="26">
        <v>14.15</v>
      </c>
      <c r="AI24" s="26">
        <v>13.15</v>
      </c>
      <c r="AJ24" s="26">
        <v>12.15</v>
      </c>
      <c r="AK24" s="26" t="s">
        <v>65</v>
      </c>
      <c r="AL24" s="26"/>
      <c r="AM24" s="26" t="s">
        <v>66</v>
      </c>
      <c r="AN24" s="26">
        <v>5.3</v>
      </c>
      <c r="AO24" s="26">
        <v>12.8</v>
      </c>
      <c r="AP24" s="26">
        <v>68.8</v>
      </c>
      <c r="AQ24" s="26">
        <v>92.1</v>
      </c>
      <c r="AR24" s="27" t="s">
        <v>67</v>
      </c>
      <c r="AU24" s="24">
        <v>2191</v>
      </c>
      <c r="AV24" s="25" t="s">
        <v>77</v>
      </c>
      <c r="AW24" s="26">
        <v>3</v>
      </c>
    </row>
    <row r="25" spans="2:49" ht="14.1" customHeight="1" x14ac:dyDescent="0.2">
      <c r="B25" s="48">
        <v>24.1</v>
      </c>
      <c r="C25" s="49">
        <v>2169</v>
      </c>
      <c r="D25" s="50" t="s">
        <v>77</v>
      </c>
      <c r="E25" s="39">
        <f t="shared" si="0"/>
        <v>4</v>
      </c>
      <c r="F25" s="51" t="s">
        <v>35</v>
      </c>
      <c r="G25" s="51" t="s">
        <v>36</v>
      </c>
      <c r="H25" s="48"/>
      <c r="I25" s="48"/>
      <c r="J25" s="48"/>
      <c r="K25" s="48"/>
      <c r="L25" s="48"/>
      <c r="M25" s="48"/>
      <c r="N25" s="48"/>
      <c r="O25" s="48">
        <v>0.26</v>
      </c>
      <c r="P25" s="48">
        <v>0.9</v>
      </c>
      <c r="Q25" s="48">
        <v>1.4</v>
      </c>
      <c r="R25" s="48">
        <v>24.1</v>
      </c>
      <c r="S25" s="48">
        <v>42.3</v>
      </c>
      <c r="T25" s="52" t="s">
        <v>45</v>
      </c>
      <c r="U25" s="53">
        <f>(w20_4port_lg_bvmv!$O$35*O25)+(w20_4port_lg_bvmv!$O$36)</f>
        <v>23.75</v>
      </c>
      <c r="V25" s="54">
        <f t="shared" si="1"/>
        <v>-0.35000000000000142</v>
      </c>
      <c r="W25" s="55">
        <f t="shared" si="2"/>
        <v>1.0147368421052632</v>
      </c>
      <c r="Z25" s="26">
        <v>52.4</v>
      </c>
      <c r="AA25" s="35">
        <v>2088</v>
      </c>
      <c r="AB25" s="25" t="s">
        <v>77</v>
      </c>
      <c r="AC25" s="22">
        <f t="shared" si="3"/>
        <v>3</v>
      </c>
      <c r="AD25" s="26" t="s">
        <v>46</v>
      </c>
      <c r="AE25" s="26" t="s">
        <v>68</v>
      </c>
      <c r="AF25" s="26" t="s">
        <v>69</v>
      </c>
      <c r="AG25" s="26">
        <v>14.1</v>
      </c>
      <c r="AH25" s="26">
        <v>13.15</v>
      </c>
      <c r="AI25" s="26">
        <v>12.15</v>
      </c>
      <c r="AJ25" s="26">
        <v>11.15</v>
      </c>
      <c r="AK25" s="26" t="s">
        <v>36</v>
      </c>
      <c r="AL25" s="26"/>
      <c r="AM25" s="26" t="s">
        <v>70</v>
      </c>
      <c r="AN25" s="26">
        <v>5.0999999999999996</v>
      </c>
      <c r="AO25" s="26">
        <v>11.2</v>
      </c>
      <c r="AP25" s="26">
        <v>52.4</v>
      </c>
      <c r="AQ25" s="26">
        <v>75.099999999999994</v>
      </c>
      <c r="AR25" s="27" t="s">
        <v>71</v>
      </c>
      <c r="AU25" s="24">
        <v>2218</v>
      </c>
      <c r="AV25" s="25" t="s">
        <v>78</v>
      </c>
      <c r="AW25" s="26">
        <v>3</v>
      </c>
    </row>
    <row r="26" spans="2:49" ht="14.1" customHeight="1" x14ac:dyDescent="0.2">
      <c r="B26" s="48">
        <v>24.4</v>
      </c>
      <c r="C26" s="49">
        <v>2407</v>
      </c>
      <c r="D26" s="50" t="s">
        <v>77</v>
      </c>
      <c r="E26" s="39">
        <f t="shared" si="0"/>
        <v>4</v>
      </c>
      <c r="F26" s="57" t="s">
        <v>46</v>
      </c>
      <c r="G26" s="57">
        <v>16.100000000000001</v>
      </c>
      <c r="H26" s="57">
        <v>15.1</v>
      </c>
      <c r="I26" s="57">
        <v>14.1</v>
      </c>
      <c r="J26" s="57" t="s">
        <v>47</v>
      </c>
      <c r="K26" s="48"/>
      <c r="L26" s="48"/>
      <c r="M26" s="48"/>
      <c r="N26" s="48"/>
      <c r="O26" s="48">
        <v>0.08</v>
      </c>
      <c r="P26" s="48">
        <v>0.9</v>
      </c>
      <c r="Q26" s="48">
        <v>2.9</v>
      </c>
      <c r="R26" s="48">
        <v>24.4</v>
      </c>
      <c r="S26" s="48">
        <v>38.299999999999997</v>
      </c>
      <c r="T26" s="52" t="s">
        <v>45</v>
      </c>
      <c r="U26" s="53">
        <f>(w20_4port_lg_bvmv!$O$35*O26)+(w20_4port_lg_bvmv!$O$36)</f>
        <v>30.95</v>
      </c>
      <c r="V26" s="54">
        <f t="shared" si="1"/>
        <v>6.5500000000000007</v>
      </c>
      <c r="W26" s="55">
        <f t="shared" si="2"/>
        <v>0.7883683360258481</v>
      </c>
      <c r="Z26" s="26">
        <v>28.1</v>
      </c>
      <c r="AA26" s="35">
        <v>2064</v>
      </c>
      <c r="AB26" s="25" t="s">
        <v>77</v>
      </c>
      <c r="AC26" s="22">
        <f t="shared" si="3"/>
        <v>4</v>
      </c>
      <c r="AD26" s="33" t="s">
        <v>46</v>
      </c>
      <c r="AE26" s="33">
        <v>16.100000000000001</v>
      </c>
      <c r="AF26" s="33">
        <v>15.1</v>
      </c>
      <c r="AG26" s="33">
        <v>14.1</v>
      </c>
      <c r="AH26" s="33">
        <v>12.1</v>
      </c>
      <c r="AI26" s="33" t="s">
        <v>65</v>
      </c>
      <c r="AJ26" s="26"/>
      <c r="AK26" s="26"/>
      <c r="AL26" s="26"/>
      <c r="AM26" s="26" t="s">
        <v>73</v>
      </c>
      <c r="AN26" s="26">
        <v>0.9</v>
      </c>
      <c r="AO26" s="26">
        <v>3.1</v>
      </c>
      <c r="AP26" s="26">
        <v>28.1</v>
      </c>
      <c r="AQ26" s="26">
        <v>44.5</v>
      </c>
      <c r="AR26" s="27" t="s">
        <v>54</v>
      </c>
      <c r="AU26" s="24">
        <v>2219</v>
      </c>
      <c r="AV26" s="25" t="s">
        <v>78</v>
      </c>
      <c r="AW26" s="26">
        <v>3</v>
      </c>
    </row>
    <row r="27" spans="2:49" ht="14.1" customHeight="1" x14ac:dyDescent="0.2">
      <c r="B27" s="48">
        <v>28.1</v>
      </c>
      <c r="C27" s="49">
        <v>2064</v>
      </c>
      <c r="D27" s="50" t="s">
        <v>77</v>
      </c>
      <c r="E27" s="39">
        <f t="shared" si="0"/>
        <v>4</v>
      </c>
      <c r="F27" s="56" t="s">
        <v>46</v>
      </c>
      <c r="G27" s="56">
        <v>16.100000000000001</v>
      </c>
      <c r="H27" s="56">
        <v>15.1</v>
      </c>
      <c r="I27" s="56">
        <v>14.1</v>
      </c>
      <c r="J27" s="56">
        <v>12.1</v>
      </c>
      <c r="K27" s="56" t="s">
        <v>65</v>
      </c>
      <c r="L27" s="48"/>
      <c r="M27" s="48"/>
      <c r="N27" s="48"/>
      <c r="O27" s="48">
        <v>0.12</v>
      </c>
      <c r="P27" s="48">
        <v>0.9</v>
      </c>
      <c r="Q27" s="48">
        <v>3.1</v>
      </c>
      <c r="R27" s="48">
        <v>28.1</v>
      </c>
      <c r="S27" s="48">
        <v>44.5</v>
      </c>
      <c r="T27" s="52" t="s">
        <v>54</v>
      </c>
      <c r="U27" s="53">
        <f>(w20_4port_lg_bvmv!$O$35*O27)+(w20_4port_lg_bvmv!$O$36)</f>
        <v>29.349999999999998</v>
      </c>
      <c r="V27" s="54">
        <f t="shared" si="1"/>
        <v>1.2499999999999964</v>
      </c>
      <c r="W27" s="55">
        <f t="shared" si="2"/>
        <v>0.95741056218057929</v>
      </c>
      <c r="Z27" s="26">
        <v>23.8</v>
      </c>
      <c r="AA27" s="35">
        <v>2063</v>
      </c>
      <c r="AB27" s="25" t="s">
        <v>77</v>
      </c>
      <c r="AC27" s="22">
        <f t="shared" si="3"/>
        <v>4</v>
      </c>
      <c r="AD27" s="33" t="s">
        <v>46</v>
      </c>
      <c r="AE27" s="33">
        <v>16.100000000000001</v>
      </c>
      <c r="AF27" s="33">
        <v>15.1</v>
      </c>
      <c r="AG27" s="33">
        <v>14.1</v>
      </c>
      <c r="AH27" s="33">
        <v>12.1</v>
      </c>
      <c r="AI27" s="33" t="s">
        <v>65</v>
      </c>
      <c r="AJ27" s="26"/>
      <c r="AK27" s="26"/>
      <c r="AL27" s="26"/>
      <c r="AM27" s="26" t="s">
        <v>51</v>
      </c>
      <c r="AN27" s="26">
        <v>0.5</v>
      </c>
      <c r="AO27" s="26">
        <v>2</v>
      </c>
      <c r="AP27" s="26">
        <v>23.8</v>
      </c>
      <c r="AQ27" s="26">
        <v>39.200000000000003</v>
      </c>
      <c r="AR27" s="27" t="s">
        <v>45</v>
      </c>
      <c r="AU27" s="24">
        <v>2401</v>
      </c>
      <c r="AV27" s="25" t="s">
        <v>77</v>
      </c>
      <c r="AW27" s="26">
        <v>4</v>
      </c>
    </row>
    <row r="28" spans="2:49" ht="14.1" customHeight="1" x14ac:dyDescent="0.2">
      <c r="B28" s="48">
        <v>28.4</v>
      </c>
      <c r="C28" s="49">
        <v>2402</v>
      </c>
      <c r="D28" s="50" t="s">
        <v>77</v>
      </c>
      <c r="E28" s="39">
        <f t="shared" si="0"/>
        <v>4</v>
      </c>
      <c r="F28" s="51" t="s">
        <v>35</v>
      </c>
      <c r="G28" s="51" t="s">
        <v>36</v>
      </c>
      <c r="H28" s="48"/>
      <c r="I28" s="48"/>
      <c r="J28" s="48"/>
      <c r="K28" s="48"/>
      <c r="L28" s="48"/>
      <c r="M28" s="48"/>
      <c r="N28" s="48"/>
      <c r="O28" s="48">
        <v>0.18</v>
      </c>
      <c r="P28" s="48">
        <v>0.7</v>
      </c>
      <c r="Q28" s="48">
        <v>2.2000000000000002</v>
      </c>
      <c r="R28" s="48">
        <v>28.4</v>
      </c>
      <c r="S28" s="48">
        <v>46.1</v>
      </c>
      <c r="T28" s="52" t="s">
        <v>54</v>
      </c>
      <c r="U28" s="53">
        <f>(w20_4port_lg_bvmv!$O$35*O28)+(w20_4port_lg_bvmv!$O$36)</f>
        <v>26.95</v>
      </c>
      <c r="V28" s="54">
        <f t="shared" si="1"/>
        <v>-1.4499999999999993</v>
      </c>
      <c r="W28" s="55">
        <f t="shared" si="2"/>
        <v>1.0538033395176252</v>
      </c>
      <c r="Z28" s="26">
        <v>22</v>
      </c>
      <c r="AA28" s="35">
        <v>2062</v>
      </c>
      <c r="AB28" s="25" t="s">
        <v>77</v>
      </c>
      <c r="AC28" s="22">
        <f t="shared" si="3"/>
        <v>4</v>
      </c>
      <c r="AD28" s="33" t="s">
        <v>46</v>
      </c>
      <c r="AE28" s="33">
        <v>16.100000000000001</v>
      </c>
      <c r="AF28" s="33">
        <v>15.1</v>
      </c>
      <c r="AG28" s="33">
        <v>14.1</v>
      </c>
      <c r="AH28" s="33">
        <v>12.1</v>
      </c>
      <c r="AI28" s="33" t="s">
        <v>65</v>
      </c>
      <c r="AJ28" s="26"/>
      <c r="AK28" s="26"/>
      <c r="AL28" s="26"/>
      <c r="AM28" s="26" t="s">
        <v>74</v>
      </c>
      <c r="AN28" s="26">
        <v>0.4</v>
      </c>
      <c r="AO28" s="26">
        <v>1.8</v>
      </c>
      <c r="AP28" s="26">
        <v>22</v>
      </c>
      <c r="AQ28" s="26">
        <v>36.200000000000003</v>
      </c>
      <c r="AR28" s="27" t="s">
        <v>38</v>
      </c>
      <c r="AU28" s="24">
        <v>2402</v>
      </c>
      <c r="AV28" s="25" t="s">
        <v>77</v>
      </c>
      <c r="AW28" s="26">
        <v>4</v>
      </c>
    </row>
    <row r="29" spans="2:49" ht="14.1" customHeight="1" x14ac:dyDescent="0.2">
      <c r="B29" s="26">
        <v>52.4</v>
      </c>
      <c r="C29" s="35">
        <v>2088</v>
      </c>
      <c r="D29" s="25" t="s">
        <v>77</v>
      </c>
      <c r="E29" s="22">
        <f t="shared" si="0"/>
        <v>3</v>
      </c>
      <c r="F29" s="26" t="s">
        <v>46</v>
      </c>
      <c r="G29" s="26" t="s">
        <v>68</v>
      </c>
      <c r="H29" s="26" t="s">
        <v>69</v>
      </c>
      <c r="I29" s="26">
        <v>14.1</v>
      </c>
      <c r="J29" s="26">
        <v>13.15</v>
      </c>
      <c r="K29" s="26">
        <v>12.15</v>
      </c>
      <c r="L29" s="26">
        <v>11.15</v>
      </c>
      <c r="M29" s="26" t="s">
        <v>36</v>
      </c>
      <c r="N29" s="26"/>
      <c r="O29" s="26">
        <v>0.04</v>
      </c>
      <c r="P29" s="26">
        <v>5.0999999999999996</v>
      </c>
      <c r="Q29" s="26">
        <v>11.2</v>
      </c>
      <c r="R29" s="26">
        <v>52.4</v>
      </c>
      <c r="S29" s="26">
        <v>75.099999999999994</v>
      </c>
      <c r="T29" s="27" t="s">
        <v>71</v>
      </c>
      <c r="U29" s="41">
        <f>(w20_4port_lg_bvmv!$O$35*O29)+(w20_4port_lg_bvmv!$O$36)</f>
        <v>32.549999999999997</v>
      </c>
      <c r="V29" s="43">
        <f t="shared" si="1"/>
        <v>-19.850000000000001</v>
      </c>
      <c r="W29" s="47">
        <f t="shared" si="2"/>
        <v>1.609831029185868</v>
      </c>
      <c r="Z29" s="26">
        <v>17.399999999999999</v>
      </c>
      <c r="AA29" s="35">
        <v>2061</v>
      </c>
      <c r="AB29" s="25" t="s">
        <v>77</v>
      </c>
      <c r="AC29" s="22">
        <f t="shared" si="3"/>
        <v>4</v>
      </c>
      <c r="AD29" s="33" t="s">
        <v>46</v>
      </c>
      <c r="AE29" s="33">
        <v>16.100000000000001</v>
      </c>
      <c r="AF29" s="33">
        <v>15.1</v>
      </c>
      <c r="AG29" s="33">
        <v>14.1</v>
      </c>
      <c r="AH29" s="33">
        <v>12.1</v>
      </c>
      <c r="AI29" s="33" t="s">
        <v>65</v>
      </c>
      <c r="AJ29" s="26"/>
      <c r="AK29" s="26"/>
      <c r="AL29" s="26"/>
      <c r="AM29" s="26" t="s">
        <v>44</v>
      </c>
      <c r="AN29" s="26">
        <v>0.5</v>
      </c>
      <c r="AO29" s="26">
        <v>1.2</v>
      </c>
      <c r="AP29" s="26">
        <v>17.399999999999999</v>
      </c>
      <c r="AQ29" s="26">
        <v>29.2</v>
      </c>
      <c r="AR29" s="27" t="s">
        <v>50</v>
      </c>
      <c r="AU29" s="24">
        <v>2403</v>
      </c>
      <c r="AV29" s="25" t="s">
        <v>77</v>
      </c>
      <c r="AW29" s="26">
        <v>4</v>
      </c>
    </row>
    <row r="30" spans="2:49" ht="14.1" customHeight="1" x14ac:dyDescent="0.2">
      <c r="B30" s="26">
        <v>68.8</v>
      </c>
      <c r="C30" s="35">
        <v>2090</v>
      </c>
      <c r="D30" s="25" t="s">
        <v>77</v>
      </c>
      <c r="E30" s="22">
        <f t="shared" si="0"/>
        <v>3</v>
      </c>
      <c r="F30" s="26">
        <v>17.100000000000001</v>
      </c>
      <c r="G30" s="26">
        <v>17.149999999999999</v>
      </c>
      <c r="H30" s="26">
        <v>16.149999999999999</v>
      </c>
      <c r="I30" s="26">
        <v>15.15</v>
      </c>
      <c r="J30" s="26">
        <v>14.15</v>
      </c>
      <c r="K30" s="26">
        <v>13.15</v>
      </c>
      <c r="L30" s="26">
        <v>12.15</v>
      </c>
      <c r="M30" s="26" t="s">
        <v>65</v>
      </c>
      <c r="N30" s="26"/>
      <c r="O30" s="26">
        <v>0.05</v>
      </c>
      <c r="P30" s="26">
        <v>5.3</v>
      </c>
      <c r="Q30" s="26">
        <v>12.8</v>
      </c>
      <c r="R30" s="26">
        <v>68.8</v>
      </c>
      <c r="S30" s="26">
        <v>92.1</v>
      </c>
      <c r="T30" s="27" t="s">
        <v>67</v>
      </c>
      <c r="U30" s="41">
        <f>(w20_4port_lg_bvmv!$O$35*O30)+(w20_4port_lg_bvmv!$O$36)</f>
        <v>32.15</v>
      </c>
      <c r="V30" s="43">
        <f t="shared" si="1"/>
        <v>-36.65</v>
      </c>
      <c r="W30" s="47">
        <f t="shared" si="2"/>
        <v>2.1399688958009331</v>
      </c>
      <c r="Z30" s="26">
        <v>21.1</v>
      </c>
      <c r="AA30" s="35">
        <v>2049</v>
      </c>
      <c r="AB30" s="25" t="s">
        <v>77</v>
      </c>
      <c r="AC30" s="22">
        <f t="shared" si="3"/>
        <v>3</v>
      </c>
      <c r="AD30" s="31" t="s">
        <v>46</v>
      </c>
      <c r="AE30" s="31">
        <v>16.100000000000001</v>
      </c>
      <c r="AF30" s="31">
        <v>15.1</v>
      </c>
      <c r="AG30" s="31">
        <v>14.1</v>
      </c>
      <c r="AH30" s="31" t="s">
        <v>47</v>
      </c>
      <c r="AI30" s="26"/>
      <c r="AJ30" s="26"/>
      <c r="AK30" s="26"/>
      <c r="AL30" s="26"/>
      <c r="AM30" s="26" t="s">
        <v>51</v>
      </c>
      <c r="AN30" s="26">
        <v>0.2</v>
      </c>
      <c r="AO30" s="26">
        <v>1.3</v>
      </c>
      <c r="AP30" s="26">
        <v>21.1</v>
      </c>
      <c r="AQ30" s="26">
        <v>35.6</v>
      </c>
      <c r="AR30" s="27" t="s">
        <v>38</v>
      </c>
      <c r="AU30" s="24">
        <v>2404</v>
      </c>
      <c r="AV30" s="25" t="s">
        <v>77</v>
      </c>
      <c r="AW30" s="26">
        <v>4</v>
      </c>
    </row>
    <row r="31" spans="2:49" ht="14.1" customHeight="1" x14ac:dyDescent="0.2">
      <c r="AU31" s="24">
        <v>2405</v>
      </c>
      <c r="AV31" s="25" t="s">
        <v>77</v>
      </c>
      <c r="AW31" s="26">
        <v>4</v>
      </c>
    </row>
    <row r="32" spans="2:49" ht="14.1" customHeight="1" x14ac:dyDescent="0.2">
      <c r="AU32" s="24">
        <v>2406</v>
      </c>
      <c r="AV32" s="25" t="s">
        <v>77</v>
      </c>
      <c r="AW32" s="26">
        <v>4</v>
      </c>
    </row>
    <row r="33" spans="2:49" ht="14.1" customHeight="1" x14ac:dyDescent="0.2">
      <c r="U33" s="40" t="s">
        <v>86</v>
      </c>
      <c r="V33"/>
      <c r="AU33" s="24">
        <v>2407</v>
      </c>
      <c r="AV33" s="25" t="s">
        <v>77</v>
      </c>
      <c r="AW33" s="26">
        <v>4</v>
      </c>
    </row>
    <row r="34" spans="2:49" ht="14.1" customHeight="1" x14ac:dyDescent="0.2">
      <c r="C34" s="36" t="s">
        <v>0</v>
      </c>
      <c r="D34" s="37" t="s">
        <v>79</v>
      </c>
      <c r="E34" s="36" t="s">
        <v>90</v>
      </c>
      <c r="F34" s="5" t="s">
        <v>80</v>
      </c>
      <c r="G34" s="37"/>
      <c r="H34" s="37"/>
      <c r="I34" s="37"/>
      <c r="J34" s="37"/>
      <c r="K34" s="37"/>
      <c r="L34" s="37"/>
      <c r="M34" s="37"/>
      <c r="N34" s="37"/>
      <c r="O34" s="4" t="s">
        <v>3</v>
      </c>
      <c r="P34" s="4" t="s">
        <v>4</v>
      </c>
      <c r="Q34" s="4" t="s">
        <v>5</v>
      </c>
      <c r="R34" s="4" t="s">
        <v>6</v>
      </c>
      <c r="S34" s="4" t="s">
        <v>7</v>
      </c>
      <c r="T34" s="4" t="s">
        <v>8</v>
      </c>
      <c r="U34" s="40" t="s">
        <v>87</v>
      </c>
      <c r="V34" s="4" t="s">
        <v>89</v>
      </c>
      <c r="W34" s="36" t="s">
        <v>88</v>
      </c>
      <c r="AA34" s="36" t="s">
        <v>0</v>
      </c>
      <c r="AB34" s="37" t="s">
        <v>79</v>
      </c>
      <c r="AC34" s="36" t="s">
        <v>90</v>
      </c>
      <c r="AD34" s="5" t="s">
        <v>80</v>
      </c>
      <c r="AE34" s="37"/>
      <c r="AF34" s="37"/>
      <c r="AG34" s="37"/>
      <c r="AH34" s="37"/>
      <c r="AI34" s="37"/>
      <c r="AJ34" s="37"/>
      <c r="AK34" s="37"/>
      <c r="AL34" s="37"/>
      <c r="AM34" s="4" t="s">
        <v>3</v>
      </c>
      <c r="AN34" s="4" t="s">
        <v>4</v>
      </c>
      <c r="AO34" s="4" t="s">
        <v>5</v>
      </c>
      <c r="AP34" s="4" t="s">
        <v>6</v>
      </c>
      <c r="AQ34" s="4" t="s">
        <v>7</v>
      </c>
      <c r="AR34" s="4" t="s">
        <v>8</v>
      </c>
      <c r="AU34" s="24">
        <v>2444</v>
      </c>
      <c r="AV34" s="25" t="s">
        <v>76</v>
      </c>
      <c r="AW34" s="26">
        <v>3</v>
      </c>
    </row>
    <row r="35" spans="2:49" ht="14.1" customHeight="1" x14ac:dyDescent="0.2">
      <c r="B35" s="58">
        <v>14</v>
      </c>
      <c r="C35" s="59">
        <v>2597</v>
      </c>
      <c r="D35" s="60" t="s">
        <v>75</v>
      </c>
      <c r="E35" s="58">
        <f>VLOOKUP(C35,$AU$8:$AW$39,3)</f>
        <v>3</v>
      </c>
      <c r="F35" s="61" t="s">
        <v>35</v>
      </c>
      <c r="G35" s="61" t="s">
        <v>36</v>
      </c>
      <c r="H35" s="58"/>
      <c r="I35" s="58"/>
      <c r="J35" s="58"/>
      <c r="K35" s="58"/>
      <c r="L35" s="58"/>
      <c r="M35" s="58"/>
      <c r="N35" s="58"/>
      <c r="O35" s="58">
        <v>0.51</v>
      </c>
      <c r="P35" s="58">
        <v>0.8</v>
      </c>
      <c r="Q35" s="58">
        <v>1.1000000000000001</v>
      </c>
      <c r="R35" s="58">
        <v>14</v>
      </c>
      <c r="S35" s="58">
        <v>25.1</v>
      </c>
      <c r="T35" s="62" t="s">
        <v>40</v>
      </c>
      <c r="U35" s="63">
        <f>(w20_4port_lg_bvmv!$O$35*O35)+(w20_4port_lg_bvmv!$O$36)</f>
        <v>13.75</v>
      </c>
      <c r="V35" s="64">
        <f>U35-R35</f>
        <v>-0.25</v>
      </c>
      <c r="W35" s="65">
        <f>R35/U35</f>
        <v>1.0181818181818181</v>
      </c>
      <c r="Z35" s="22">
        <v>19.7</v>
      </c>
      <c r="AA35" s="34">
        <v>2600</v>
      </c>
      <c r="AB35" s="21" t="s">
        <v>75</v>
      </c>
      <c r="AC35" s="22">
        <f>VLOOKUP(AA35,$AU$8:$AW$39,3)</f>
        <v>3</v>
      </c>
      <c r="AD35" s="29" t="s">
        <v>35</v>
      </c>
      <c r="AE35" s="29" t="s">
        <v>36</v>
      </c>
      <c r="AF35" s="22"/>
      <c r="AG35" s="22"/>
      <c r="AH35" s="22"/>
      <c r="AI35" s="22"/>
      <c r="AJ35" s="22"/>
      <c r="AK35" s="22"/>
      <c r="AL35" s="22"/>
      <c r="AM35" s="22" t="s">
        <v>37</v>
      </c>
      <c r="AN35" s="22">
        <v>1</v>
      </c>
      <c r="AO35" s="22">
        <v>1.4</v>
      </c>
      <c r="AP35" s="22">
        <v>19.7</v>
      </c>
      <c r="AQ35" s="22">
        <v>33.700000000000003</v>
      </c>
      <c r="AR35" s="23" t="s">
        <v>38</v>
      </c>
      <c r="AU35" s="24">
        <v>2445</v>
      </c>
      <c r="AV35" s="25" t="s">
        <v>76</v>
      </c>
      <c r="AW35" s="26">
        <v>3</v>
      </c>
    </row>
    <row r="36" spans="2:49" ht="14.1" customHeight="1" x14ac:dyDescent="0.2">
      <c r="B36" s="48">
        <v>14.5</v>
      </c>
      <c r="C36" s="49">
        <v>2165</v>
      </c>
      <c r="D36" s="50" t="s">
        <v>77</v>
      </c>
      <c r="E36" s="39">
        <f t="shared" ref="E36:E44" si="4">VLOOKUP(C36,$AU$8:$AW$39,3)</f>
        <v>4</v>
      </c>
      <c r="F36" s="51" t="s">
        <v>35</v>
      </c>
      <c r="G36" s="51" t="s">
        <v>36</v>
      </c>
      <c r="H36" s="48"/>
      <c r="I36" s="48"/>
      <c r="J36" s="48"/>
      <c r="K36" s="48"/>
      <c r="L36" s="48"/>
      <c r="M36" s="48"/>
      <c r="N36" s="48"/>
      <c r="O36" s="48">
        <v>0.46</v>
      </c>
      <c r="P36" s="48">
        <v>0.5</v>
      </c>
      <c r="Q36" s="48">
        <v>0.9</v>
      </c>
      <c r="R36" s="48">
        <v>14.5</v>
      </c>
      <c r="S36" s="48">
        <v>26.5</v>
      </c>
      <c r="T36" s="52" t="s">
        <v>43</v>
      </c>
      <c r="U36" s="53">
        <f>(w20_4port_lg_bvmv!$O$35*O36)+(w20_4port_lg_bvmv!$O$36)</f>
        <v>15.749999999999996</v>
      </c>
      <c r="V36" s="54">
        <f t="shared" ref="V36:V44" si="5">U36-R36</f>
        <v>1.2499999999999964</v>
      </c>
      <c r="W36" s="55">
        <f t="shared" ref="W36:W44" si="6">R36/U36</f>
        <v>0.92063492063492081</v>
      </c>
      <c r="Z36" s="26">
        <v>14</v>
      </c>
      <c r="AA36" s="35">
        <v>2597</v>
      </c>
      <c r="AB36" s="25" t="s">
        <v>75</v>
      </c>
      <c r="AC36" s="22">
        <f t="shared" ref="AC36:AC44" si="7">VLOOKUP(AA36,$AU$8:$AW$39,3)</f>
        <v>3</v>
      </c>
      <c r="AD36" s="30" t="s">
        <v>35</v>
      </c>
      <c r="AE36" s="30" t="s">
        <v>36</v>
      </c>
      <c r="AF36" s="26"/>
      <c r="AG36" s="26"/>
      <c r="AH36" s="26"/>
      <c r="AI36" s="26"/>
      <c r="AJ36" s="26"/>
      <c r="AK36" s="26"/>
      <c r="AL36" s="26"/>
      <c r="AM36" s="26" t="s">
        <v>39</v>
      </c>
      <c r="AN36" s="26">
        <v>0.8</v>
      </c>
      <c r="AO36" s="26">
        <v>1.1000000000000001</v>
      </c>
      <c r="AP36" s="26">
        <v>14</v>
      </c>
      <c r="AQ36" s="26">
        <v>25.1</v>
      </c>
      <c r="AR36" s="27" t="s">
        <v>40</v>
      </c>
      <c r="AU36" s="24">
        <v>2446</v>
      </c>
      <c r="AV36" s="25" t="s">
        <v>76</v>
      </c>
      <c r="AW36" s="26">
        <v>4</v>
      </c>
    </row>
    <row r="37" spans="2:49" ht="14.1" customHeight="1" x14ac:dyDescent="0.2">
      <c r="B37" s="48">
        <v>15.3</v>
      </c>
      <c r="C37" s="49">
        <v>2166</v>
      </c>
      <c r="D37" s="50" t="s">
        <v>77</v>
      </c>
      <c r="E37" s="39">
        <f t="shared" si="4"/>
        <v>4</v>
      </c>
      <c r="F37" s="51" t="s">
        <v>35</v>
      </c>
      <c r="G37" s="51" t="s">
        <v>36</v>
      </c>
      <c r="H37" s="48"/>
      <c r="I37" s="48"/>
      <c r="J37" s="48"/>
      <c r="K37" s="48"/>
      <c r="L37" s="48"/>
      <c r="M37" s="48"/>
      <c r="N37" s="48"/>
      <c r="O37" s="48">
        <v>0.41</v>
      </c>
      <c r="P37" s="48">
        <v>0.8</v>
      </c>
      <c r="Q37" s="48">
        <v>1.1000000000000001</v>
      </c>
      <c r="R37" s="48">
        <v>15.3</v>
      </c>
      <c r="S37" s="48">
        <v>28.1</v>
      </c>
      <c r="T37" s="52" t="s">
        <v>43</v>
      </c>
      <c r="U37" s="53">
        <f>(w20_4port_lg_bvmv!$O$35*O37)+(w20_4port_lg_bvmv!$O$36)</f>
        <v>17.75</v>
      </c>
      <c r="V37" s="54">
        <f t="shared" si="5"/>
        <v>2.4499999999999993</v>
      </c>
      <c r="W37" s="55">
        <f t="shared" si="6"/>
        <v>0.86197183098591557</v>
      </c>
      <c r="Z37" s="26">
        <v>20.100000000000001</v>
      </c>
      <c r="AA37" s="35">
        <v>2403</v>
      </c>
      <c r="AB37" s="25" t="s">
        <v>77</v>
      </c>
      <c r="AC37" s="22">
        <f t="shared" si="7"/>
        <v>4</v>
      </c>
      <c r="AD37" s="30" t="s">
        <v>35</v>
      </c>
      <c r="AE37" s="30" t="s">
        <v>36</v>
      </c>
      <c r="AF37" s="26"/>
      <c r="AG37" s="26"/>
      <c r="AH37" s="26"/>
      <c r="AI37" s="26"/>
      <c r="AJ37" s="26"/>
      <c r="AK37" s="26"/>
      <c r="AL37" s="26"/>
      <c r="AM37" s="26" t="s">
        <v>53</v>
      </c>
      <c r="AN37" s="26">
        <v>0.8</v>
      </c>
      <c r="AO37" s="26">
        <v>1.1000000000000001</v>
      </c>
      <c r="AP37" s="26">
        <v>20.100000000000001</v>
      </c>
      <c r="AQ37" s="26">
        <v>35.200000000000003</v>
      </c>
      <c r="AR37" s="27" t="s">
        <v>38</v>
      </c>
      <c r="AU37" s="24">
        <v>2450</v>
      </c>
      <c r="AV37" s="25" t="s">
        <v>76</v>
      </c>
      <c r="AW37" s="26">
        <v>4</v>
      </c>
    </row>
    <row r="38" spans="2:49" ht="14.1" customHeight="1" x14ac:dyDescent="0.2">
      <c r="B38" s="48">
        <v>17.600000000000001</v>
      </c>
      <c r="C38" s="49">
        <v>2167</v>
      </c>
      <c r="D38" s="50" t="s">
        <v>77</v>
      </c>
      <c r="E38" s="39">
        <f t="shared" si="4"/>
        <v>4</v>
      </c>
      <c r="F38" s="51" t="s">
        <v>35</v>
      </c>
      <c r="G38" s="51" t="s">
        <v>36</v>
      </c>
      <c r="H38" s="48"/>
      <c r="I38" s="48"/>
      <c r="J38" s="48"/>
      <c r="K38" s="48"/>
      <c r="L38" s="48"/>
      <c r="M38" s="48"/>
      <c r="N38" s="48"/>
      <c r="O38" s="48">
        <v>0.36</v>
      </c>
      <c r="P38" s="48">
        <v>0.7</v>
      </c>
      <c r="Q38" s="48">
        <v>1.1000000000000001</v>
      </c>
      <c r="R38" s="48">
        <v>17.600000000000001</v>
      </c>
      <c r="S38" s="48">
        <v>31.5</v>
      </c>
      <c r="T38" s="52" t="s">
        <v>50</v>
      </c>
      <c r="U38" s="53">
        <f>(w20_4port_lg_bvmv!$O$35*O38)+(w20_4port_lg_bvmv!$O$36)</f>
        <v>19.75</v>
      </c>
      <c r="V38" s="54">
        <f t="shared" si="5"/>
        <v>2.1499999999999986</v>
      </c>
      <c r="W38" s="55">
        <f t="shared" si="6"/>
        <v>0.8911392405063292</v>
      </c>
      <c r="Z38" s="26">
        <v>28.4</v>
      </c>
      <c r="AA38" s="35">
        <v>2402</v>
      </c>
      <c r="AB38" s="25" t="s">
        <v>77</v>
      </c>
      <c r="AC38" s="22">
        <f t="shared" si="7"/>
        <v>4</v>
      </c>
      <c r="AD38" s="30" t="s">
        <v>35</v>
      </c>
      <c r="AE38" s="30" t="s">
        <v>36</v>
      </c>
      <c r="AF38" s="26"/>
      <c r="AG38" s="26"/>
      <c r="AH38" s="26"/>
      <c r="AI38" s="26"/>
      <c r="AJ38" s="26"/>
      <c r="AK38" s="26"/>
      <c r="AL38" s="26"/>
      <c r="AM38" s="26" t="s">
        <v>51</v>
      </c>
      <c r="AN38" s="26">
        <v>0.7</v>
      </c>
      <c r="AO38" s="26">
        <v>2.2000000000000002</v>
      </c>
      <c r="AP38" s="26">
        <v>28.4</v>
      </c>
      <c r="AQ38" s="26">
        <v>46.1</v>
      </c>
      <c r="AR38" s="27" t="s">
        <v>54</v>
      </c>
      <c r="AU38" s="24">
        <v>2597</v>
      </c>
      <c r="AV38" s="25" t="s">
        <v>75</v>
      </c>
      <c r="AW38" s="26">
        <v>3</v>
      </c>
    </row>
    <row r="39" spans="2:49" ht="14.1" customHeight="1" x14ac:dyDescent="0.2">
      <c r="B39" s="26">
        <v>19.7</v>
      </c>
      <c r="C39" s="35">
        <v>2600</v>
      </c>
      <c r="D39" s="25" t="s">
        <v>75</v>
      </c>
      <c r="E39" s="22">
        <f t="shared" si="4"/>
        <v>3</v>
      </c>
      <c r="F39" s="30" t="s">
        <v>35</v>
      </c>
      <c r="G39" s="30" t="s">
        <v>36</v>
      </c>
      <c r="H39" s="26"/>
      <c r="I39" s="26"/>
      <c r="J39" s="26"/>
      <c r="K39" s="26"/>
      <c r="L39" s="26"/>
      <c r="M39" s="26"/>
      <c r="N39" s="26"/>
      <c r="O39" s="26">
        <v>0.36</v>
      </c>
      <c r="P39" s="26">
        <v>1</v>
      </c>
      <c r="Q39" s="26">
        <v>1.4</v>
      </c>
      <c r="R39" s="26">
        <v>19.7</v>
      </c>
      <c r="S39" s="26">
        <v>33.700000000000003</v>
      </c>
      <c r="T39" s="27" t="s">
        <v>38</v>
      </c>
      <c r="U39" s="41">
        <f>(w20_4port_lg_bvmv!$O$35*O39)+(w20_4port_lg_bvmv!$O$36)</f>
        <v>19.75</v>
      </c>
      <c r="V39" s="43">
        <f t="shared" si="5"/>
        <v>5.0000000000000711E-2</v>
      </c>
      <c r="W39" s="47">
        <f t="shared" si="6"/>
        <v>0.99746835443037973</v>
      </c>
      <c r="Z39" s="26">
        <v>23.3</v>
      </c>
      <c r="AA39" s="35">
        <v>2401</v>
      </c>
      <c r="AB39" s="25" t="s">
        <v>77</v>
      </c>
      <c r="AC39" s="22">
        <f t="shared" si="7"/>
        <v>4</v>
      </c>
      <c r="AD39" s="30" t="s">
        <v>35</v>
      </c>
      <c r="AE39" s="30" t="s">
        <v>36</v>
      </c>
      <c r="AF39" s="26"/>
      <c r="AG39" s="26"/>
      <c r="AH39" s="26"/>
      <c r="AI39" s="26"/>
      <c r="AJ39" s="26"/>
      <c r="AK39" s="26"/>
      <c r="AL39" s="26"/>
      <c r="AM39" s="26" t="s">
        <v>49</v>
      </c>
      <c r="AN39" s="26">
        <v>0.6</v>
      </c>
      <c r="AO39" s="26">
        <v>1.3</v>
      </c>
      <c r="AP39" s="26">
        <v>23.3</v>
      </c>
      <c r="AQ39" s="26">
        <v>39.299999999999997</v>
      </c>
      <c r="AR39" s="27" t="s">
        <v>45</v>
      </c>
      <c r="AU39" s="24">
        <v>2600</v>
      </c>
      <c r="AV39" s="25" t="s">
        <v>75</v>
      </c>
      <c r="AW39" s="26">
        <v>3</v>
      </c>
    </row>
    <row r="40" spans="2:49" ht="14.1" customHeight="1" x14ac:dyDescent="0.2">
      <c r="B40" s="48">
        <v>19.7</v>
      </c>
      <c r="C40" s="49">
        <v>2168</v>
      </c>
      <c r="D40" s="50" t="s">
        <v>77</v>
      </c>
      <c r="E40" s="39">
        <f t="shared" si="4"/>
        <v>4</v>
      </c>
      <c r="F40" s="51" t="s">
        <v>35</v>
      </c>
      <c r="G40" s="51" t="s">
        <v>36</v>
      </c>
      <c r="H40" s="48"/>
      <c r="I40" s="48"/>
      <c r="J40" s="48"/>
      <c r="K40" s="48"/>
      <c r="L40" s="48"/>
      <c r="M40" s="48"/>
      <c r="N40" s="48"/>
      <c r="O40" s="48">
        <v>0.31</v>
      </c>
      <c r="P40" s="48">
        <v>0.6</v>
      </c>
      <c r="Q40" s="48">
        <v>1.2</v>
      </c>
      <c r="R40" s="48">
        <v>19.7</v>
      </c>
      <c r="S40" s="48">
        <v>34.799999999999997</v>
      </c>
      <c r="T40" s="52" t="s">
        <v>38</v>
      </c>
      <c r="U40" s="53">
        <f>(w20_4port_lg_bvmv!$O$35*O40)+(w20_4port_lg_bvmv!$O$36)</f>
        <v>21.75</v>
      </c>
      <c r="V40" s="54">
        <f t="shared" si="5"/>
        <v>2.0500000000000007</v>
      </c>
      <c r="W40" s="55">
        <f t="shared" si="6"/>
        <v>0.90574712643678157</v>
      </c>
      <c r="Z40" s="26">
        <v>24.1</v>
      </c>
      <c r="AA40" s="35">
        <v>2169</v>
      </c>
      <c r="AB40" s="25" t="s">
        <v>77</v>
      </c>
      <c r="AC40" s="22">
        <f t="shared" si="7"/>
        <v>4</v>
      </c>
      <c r="AD40" s="30" t="s">
        <v>35</v>
      </c>
      <c r="AE40" s="30" t="s">
        <v>36</v>
      </c>
      <c r="AF40" s="26"/>
      <c r="AG40" s="26"/>
      <c r="AH40" s="26"/>
      <c r="AI40" s="26"/>
      <c r="AJ40" s="26"/>
      <c r="AK40" s="26"/>
      <c r="AL40" s="26"/>
      <c r="AM40" s="26" t="s">
        <v>61</v>
      </c>
      <c r="AN40" s="26">
        <v>0.9</v>
      </c>
      <c r="AO40" s="26">
        <v>1.4</v>
      </c>
      <c r="AP40" s="26">
        <v>24.1</v>
      </c>
      <c r="AQ40" s="26">
        <v>42.3</v>
      </c>
      <c r="AR40" s="27" t="s">
        <v>45</v>
      </c>
    </row>
    <row r="41" spans="2:49" ht="14.1" customHeight="1" x14ac:dyDescent="0.2">
      <c r="B41" s="48">
        <v>20.100000000000001</v>
      </c>
      <c r="C41" s="49">
        <v>2403</v>
      </c>
      <c r="D41" s="50" t="s">
        <v>77</v>
      </c>
      <c r="E41" s="39">
        <f t="shared" si="4"/>
        <v>4</v>
      </c>
      <c r="F41" s="51" t="s">
        <v>35</v>
      </c>
      <c r="G41" s="51" t="s">
        <v>36</v>
      </c>
      <c r="H41" s="48"/>
      <c r="I41" s="48"/>
      <c r="J41" s="48"/>
      <c r="K41" s="48"/>
      <c r="L41" s="48"/>
      <c r="M41" s="48"/>
      <c r="N41" s="48"/>
      <c r="O41" s="48">
        <v>0.28000000000000003</v>
      </c>
      <c r="P41" s="48">
        <v>0.8</v>
      </c>
      <c r="Q41" s="48">
        <v>1.1000000000000001</v>
      </c>
      <c r="R41" s="48">
        <v>20.100000000000001</v>
      </c>
      <c r="S41" s="48">
        <v>35.200000000000003</v>
      </c>
      <c r="T41" s="52" t="s">
        <v>38</v>
      </c>
      <c r="U41" s="53">
        <f>(w20_4port_lg_bvmv!$O$35*O41)+(w20_4port_lg_bvmv!$O$36)</f>
        <v>22.949999999999996</v>
      </c>
      <c r="V41" s="54">
        <f t="shared" si="5"/>
        <v>2.8499999999999943</v>
      </c>
      <c r="W41" s="55">
        <f t="shared" si="6"/>
        <v>0.87581699346405251</v>
      </c>
      <c r="Z41" s="26">
        <v>19.7</v>
      </c>
      <c r="AA41" s="35">
        <v>2168</v>
      </c>
      <c r="AB41" s="25" t="s">
        <v>77</v>
      </c>
      <c r="AC41" s="22">
        <f t="shared" si="7"/>
        <v>4</v>
      </c>
      <c r="AD41" s="30" t="s">
        <v>35</v>
      </c>
      <c r="AE41" s="30" t="s">
        <v>36</v>
      </c>
      <c r="AF41" s="26"/>
      <c r="AG41" s="26"/>
      <c r="AH41" s="26"/>
      <c r="AI41" s="26"/>
      <c r="AJ41" s="26"/>
      <c r="AK41" s="26"/>
      <c r="AL41" s="26"/>
      <c r="AM41" s="26" t="s">
        <v>62</v>
      </c>
      <c r="AN41" s="26">
        <v>0.6</v>
      </c>
      <c r="AO41" s="26">
        <v>1.2</v>
      </c>
      <c r="AP41" s="26">
        <v>19.7</v>
      </c>
      <c r="AQ41" s="26">
        <v>34.799999999999997</v>
      </c>
      <c r="AR41" s="27" t="s">
        <v>38</v>
      </c>
    </row>
    <row r="42" spans="2:49" ht="14.1" customHeight="1" x14ac:dyDescent="0.2">
      <c r="B42" s="48">
        <v>23.3</v>
      </c>
      <c r="C42" s="49">
        <v>2401</v>
      </c>
      <c r="D42" s="50" t="s">
        <v>77</v>
      </c>
      <c r="E42" s="39">
        <f t="shared" si="4"/>
        <v>4</v>
      </c>
      <c r="F42" s="51" t="s">
        <v>35</v>
      </c>
      <c r="G42" s="51" t="s">
        <v>36</v>
      </c>
      <c r="H42" s="48"/>
      <c r="I42" s="48"/>
      <c r="J42" s="48"/>
      <c r="K42" s="48"/>
      <c r="L42" s="48"/>
      <c r="M42" s="48"/>
      <c r="N42" s="48"/>
      <c r="O42" s="48">
        <v>0.23</v>
      </c>
      <c r="P42" s="48">
        <v>0.6</v>
      </c>
      <c r="Q42" s="48">
        <v>1.3</v>
      </c>
      <c r="R42" s="48">
        <v>23.3</v>
      </c>
      <c r="S42" s="48">
        <v>39.299999999999997</v>
      </c>
      <c r="T42" s="52" t="s">
        <v>45</v>
      </c>
      <c r="U42" s="53">
        <f>(w20_4port_lg_bvmv!$O$35*O42)+(w20_4port_lg_bvmv!$O$36)</f>
        <v>24.949999999999996</v>
      </c>
      <c r="V42" s="54">
        <f t="shared" si="5"/>
        <v>1.649999999999995</v>
      </c>
      <c r="W42" s="55">
        <f t="shared" si="6"/>
        <v>0.93386773547094204</v>
      </c>
      <c r="Z42" s="26">
        <v>17.600000000000001</v>
      </c>
      <c r="AA42" s="35">
        <v>2167</v>
      </c>
      <c r="AB42" s="25" t="s">
        <v>77</v>
      </c>
      <c r="AC42" s="22">
        <f t="shared" si="7"/>
        <v>4</v>
      </c>
      <c r="AD42" s="30" t="s">
        <v>35</v>
      </c>
      <c r="AE42" s="30" t="s">
        <v>36</v>
      </c>
      <c r="AF42" s="26"/>
      <c r="AG42" s="26"/>
      <c r="AH42" s="26"/>
      <c r="AI42" s="26"/>
      <c r="AJ42" s="26"/>
      <c r="AK42" s="26"/>
      <c r="AL42" s="26"/>
      <c r="AM42" s="26" t="s">
        <v>37</v>
      </c>
      <c r="AN42" s="26">
        <v>0.7</v>
      </c>
      <c r="AO42" s="26">
        <v>1.1000000000000001</v>
      </c>
      <c r="AP42" s="26">
        <v>17.600000000000001</v>
      </c>
      <c r="AQ42" s="26">
        <v>31.5</v>
      </c>
      <c r="AR42" s="27" t="s">
        <v>50</v>
      </c>
    </row>
    <row r="43" spans="2:49" ht="14.1" customHeight="1" x14ac:dyDescent="0.2">
      <c r="B43" s="48">
        <v>24.1</v>
      </c>
      <c r="C43" s="49">
        <v>2169</v>
      </c>
      <c r="D43" s="50" t="s">
        <v>77</v>
      </c>
      <c r="E43" s="39">
        <f t="shared" si="4"/>
        <v>4</v>
      </c>
      <c r="F43" s="51" t="s">
        <v>35</v>
      </c>
      <c r="G43" s="51" t="s">
        <v>36</v>
      </c>
      <c r="H43" s="48"/>
      <c r="I43" s="48"/>
      <c r="J43" s="48"/>
      <c r="K43" s="48"/>
      <c r="L43" s="48"/>
      <c r="M43" s="48"/>
      <c r="N43" s="48"/>
      <c r="O43" s="48">
        <v>0.26</v>
      </c>
      <c r="P43" s="48">
        <v>0.9</v>
      </c>
      <c r="Q43" s="48">
        <v>1.4</v>
      </c>
      <c r="R43" s="48">
        <v>24.1</v>
      </c>
      <c r="S43" s="48">
        <v>42.3</v>
      </c>
      <c r="T43" s="52" t="s">
        <v>45</v>
      </c>
      <c r="U43" s="53">
        <f>(w20_4port_lg_bvmv!$O$35*O43)+(w20_4port_lg_bvmv!$O$36)</f>
        <v>23.75</v>
      </c>
      <c r="V43" s="54">
        <f t="shared" si="5"/>
        <v>-0.35000000000000142</v>
      </c>
      <c r="W43" s="55">
        <f t="shared" si="6"/>
        <v>1.0147368421052632</v>
      </c>
      <c r="Z43" s="26">
        <v>15.3</v>
      </c>
      <c r="AA43" s="35">
        <v>2166</v>
      </c>
      <c r="AB43" s="25" t="s">
        <v>77</v>
      </c>
      <c r="AC43" s="22">
        <f t="shared" si="7"/>
        <v>4</v>
      </c>
      <c r="AD43" s="30" t="s">
        <v>35</v>
      </c>
      <c r="AE43" s="30" t="s">
        <v>36</v>
      </c>
      <c r="AF43" s="26"/>
      <c r="AG43" s="26"/>
      <c r="AH43" s="26"/>
      <c r="AI43" s="26"/>
      <c r="AJ43" s="26"/>
      <c r="AK43" s="26"/>
      <c r="AL43" s="26"/>
      <c r="AM43" s="26" t="s">
        <v>63</v>
      </c>
      <c r="AN43" s="26">
        <v>0.8</v>
      </c>
      <c r="AO43" s="26">
        <v>1.1000000000000001</v>
      </c>
      <c r="AP43" s="26">
        <v>15.3</v>
      </c>
      <c r="AQ43" s="26">
        <v>28.1</v>
      </c>
      <c r="AR43" s="27" t="s">
        <v>43</v>
      </c>
    </row>
    <row r="44" spans="2:49" ht="14.1" customHeight="1" x14ac:dyDescent="0.2">
      <c r="B44" s="48">
        <v>28.4</v>
      </c>
      <c r="C44" s="49">
        <v>2402</v>
      </c>
      <c r="D44" s="50" t="s">
        <v>77</v>
      </c>
      <c r="E44" s="39">
        <f t="shared" si="4"/>
        <v>4</v>
      </c>
      <c r="F44" s="51" t="s">
        <v>35</v>
      </c>
      <c r="G44" s="51" t="s">
        <v>36</v>
      </c>
      <c r="H44" s="48"/>
      <c r="I44" s="48"/>
      <c r="J44" s="48"/>
      <c r="K44" s="48"/>
      <c r="L44" s="48"/>
      <c r="M44" s="48"/>
      <c r="N44" s="48"/>
      <c r="O44" s="48">
        <v>0.18</v>
      </c>
      <c r="P44" s="48">
        <v>0.7</v>
      </c>
      <c r="Q44" s="48">
        <v>2.2000000000000002</v>
      </c>
      <c r="R44" s="48">
        <v>28.4</v>
      </c>
      <c r="S44" s="48">
        <v>46.1</v>
      </c>
      <c r="T44" s="52" t="s">
        <v>54</v>
      </c>
      <c r="U44" s="53">
        <f>(w20_4port_lg_bvmv!$O$35*O44)+(w20_4port_lg_bvmv!$O$36)</f>
        <v>26.95</v>
      </c>
      <c r="V44" s="54">
        <f t="shared" si="5"/>
        <v>-1.4499999999999993</v>
      </c>
      <c r="W44" s="55">
        <f t="shared" si="6"/>
        <v>1.0538033395176252</v>
      </c>
      <c r="Z44" s="26">
        <v>14.5</v>
      </c>
      <c r="AA44" s="35">
        <v>2165</v>
      </c>
      <c r="AB44" s="25" t="s">
        <v>77</v>
      </c>
      <c r="AC44" s="22">
        <f t="shared" si="7"/>
        <v>4</v>
      </c>
      <c r="AD44" s="30" t="s">
        <v>35</v>
      </c>
      <c r="AE44" s="30" t="s">
        <v>36</v>
      </c>
      <c r="AF44" s="26"/>
      <c r="AG44" s="26"/>
      <c r="AH44" s="26"/>
      <c r="AI44" s="26"/>
      <c r="AJ44" s="26"/>
      <c r="AK44" s="26"/>
      <c r="AL44" s="26"/>
      <c r="AM44" s="26" t="s">
        <v>64</v>
      </c>
      <c r="AN44" s="26">
        <v>0.5</v>
      </c>
      <c r="AO44" s="26">
        <v>0.9</v>
      </c>
      <c r="AP44" s="26">
        <v>14.5</v>
      </c>
      <c r="AQ44" s="26">
        <v>26.5</v>
      </c>
      <c r="AR44" s="27" t="s">
        <v>43</v>
      </c>
    </row>
    <row r="45" spans="2:49" ht="14.1" customHeight="1" x14ac:dyDescent="0.2"/>
    <row r="46" spans="2:49" ht="14.1" customHeight="1" x14ac:dyDescent="0.2"/>
    <row r="47" spans="2:49" ht="14.1" customHeight="1" x14ac:dyDescent="0.2">
      <c r="U47" s="40" t="s">
        <v>86</v>
      </c>
      <c r="V47"/>
    </row>
    <row r="48" spans="2:49" ht="14.1" customHeight="1" x14ac:dyDescent="0.2">
      <c r="C48" s="36" t="s">
        <v>0</v>
      </c>
      <c r="D48" s="37" t="s">
        <v>79</v>
      </c>
      <c r="E48" s="36" t="s">
        <v>90</v>
      </c>
      <c r="F48" s="5" t="s">
        <v>80</v>
      </c>
      <c r="G48" s="37"/>
      <c r="H48" s="37"/>
      <c r="I48" s="37"/>
      <c r="J48" s="37"/>
      <c r="K48" s="37"/>
      <c r="L48" s="37"/>
      <c r="M48" s="37"/>
      <c r="N48" s="37"/>
      <c r="O48" s="4" t="s">
        <v>3</v>
      </c>
      <c r="P48" s="4" t="s">
        <v>4</v>
      </c>
      <c r="Q48" s="4" t="s">
        <v>5</v>
      </c>
      <c r="R48" s="4" t="s">
        <v>6</v>
      </c>
      <c r="S48" s="4" t="s">
        <v>7</v>
      </c>
      <c r="T48" s="4" t="s">
        <v>8</v>
      </c>
      <c r="U48" s="40" t="s">
        <v>87</v>
      </c>
      <c r="V48" s="4" t="s">
        <v>89</v>
      </c>
      <c r="W48" s="36" t="s">
        <v>88</v>
      </c>
      <c r="AA48" s="36" t="s">
        <v>0</v>
      </c>
      <c r="AB48" s="37" t="s">
        <v>79</v>
      </c>
      <c r="AC48" s="36" t="s">
        <v>90</v>
      </c>
      <c r="AD48" s="5" t="s">
        <v>80</v>
      </c>
      <c r="AE48" s="37"/>
      <c r="AF48" s="37"/>
      <c r="AG48" s="37"/>
      <c r="AH48" s="37"/>
      <c r="AI48" s="37"/>
      <c r="AJ48" s="37"/>
      <c r="AK48" s="37"/>
      <c r="AL48" s="37"/>
      <c r="AM48" s="4" t="s">
        <v>3</v>
      </c>
      <c r="AN48" s="4" t="s">
        <v>4</v>
      </c>
      <c r="AO48" s="4" t="s">
        <v>5</v>
      </c>
      <c r="AP48" s="4" t="s">
        <v>6</v>
      </c>
      <c r="AQ48" s="4" t="s">
        <v>7</v>
      </c>
      <c r="AR48" s="4" t="s">
        <v>8</v>
      </c>
    </row>
    <row r="49" spans="2:44" ht="14.1" customHeight="1" x14ac:dyDescent="0.2">
      <c r="B49" s="48">
        <v>17.5</v>
      </c>
      <c r="C49" s="49">
        <v>2406</v>
      </c>
      <c r="D49" s="50" t="s">
        <v>77</v>
      </c>
      <c r="E49" s="39">
        <f>VLOOKUP(C49,$AU$8:$AW$39,3)</f>
        <v>4</v>
      </c>
      <c r="F49" s="57" t="s">
        <v>46</v>
      </c>
      <c r="G49" s="57">
        <v>16.100000000000001</v>
      </c>
      <c r="H49" s="57">
        <v>15.1</v>
      </c>
      <c r="I49" s="57">
        <v>14.1</v>
      </c>
      <c r="J49" s="57" t="s">
        <v>47</v>
      </c>
      <c r="K49" s="48"/>
      <c r="L49" s="48"/>
      <c r="M49" s="48"/>
      <c r="N49" s="48"/>
      <c r="O49" s="48">
        <v>0.23</v>
      </c>
      <c r="P49" s="48">
        <v>0.7</v>
      </c>
      <c r="Q49" s="48">
        <v>1.6</v>
      </c>
      <c r="R49" s="48">
        <v>17.5</v>
      </c>
      <c r="S49" s="48">
        <v>29.2</v>
      </c>
      <c r="T49" s="52" t="s">
        <v>50</v>
      </c>
      <c r="U49" s="53">
        <f>(w20_4port_lg_bvmv!$O$35*O49)+(w20_4port_lg_bvmv!$O$36)</f>
        <v>24.949999999999996</v>
      </c>
      <c r="V49" s="54">
        <f>U49-R49</f>
        <v>7.4499999999999957</v>
      </c>
      <c r="W49" s="55">
        <f>R49/U49</f>
        <v>0.70140280561122259</v>
      </c>
      <c r="Z49" s="26">
        <v>24.4</v>
      </c>
      <c r="AA49" s="35">
        <v>2407</v>
      </c>
      <c r="AB49" s="25" t="s">
        <v>77</v>
      </c>
      <c r="AC49" s="22">
        <f>VLOOKUP(AA49,$AU$8:$AW$39,3)</f>
        <v>4</v>
      </c>
      <c r="AD49" s="31" t="s">
        <v>46</v>
      </c>
      <c r="AE49" s="31">
        <v>16.100000000000001</v>
      </c>
      <c r="AF49" s="31">
        <v>15.1</v>
      </c>
      <c r="AG49" s="31">
        <v>14.1</v>
      </c>
      <c r="AH49" s="31" t="s">
        <v>47</v>
      </c>
      <c r="AI49" s="26"/>
      <c r="AJ49" s="26"/>
      <c r="AK49" s="26"/>
      <c r="AL49" s="26"/>
      <c r="AM49" s="26" t="s">
        <v>48</v>
      </c>
      <c r="AN49" s="26">
        <v>0.9</v>
      </c>
      <c r="AO49" s="26">
        <v>2.9</v>
      </c>
      <c r="AP49" s="26">
        <v>24.4</v>
      </c>
      <c r="AQ49" s="26">
        <v>38.299999999999997</v>
      </c>
      <c r="AR49" s="27" t="s">
        <v>45</v>
      </c>
    </row>
    <row r="50" spans="2:44" ht="14.1" customHeight="1" x14ac:dyDescent="0.2">
      <c r="B50" s="48">
        <v>18.899999999999999</v>
      </c>
      <c r="C50" s="49">
        <v>2405</v>
      </c>
      <c r="D50" s="50" t="s">
        <v>77</v>
      </c>
      <c r="E50" s="39">
        <f t="shared" ref="E50:E53" si="8">VLOOKUP(C50,$AU$8:$AW$39,3)</f>
        <v>4</v>
      </c>
      <c r="F50" s="57" t="s">
        <v>46</v>
      </c>
      <c r="G50" s="57">
        <v>16.100000000000001</v>
      </c>
      <c r="H50" s="57">
        <v>15.1</v>
      </c>
      <c r="I50" s="57">
        <v>14.1</v>
      </c>
      <c r="J50" s="57" t="s">
        <v>47</v>
      </c>
      <c r="K50" s="48"/>
      <c r="L50" s="48"/>
      <c r="M50" s="48"/>
      <c r="N50" s="48"/>
      <c r="O50" s="48">
        <v>0.18</v>
      </c>
      <c r="P50" s="48">
        <v>0.7</v>
      </c>
      <c r="Q50" s="48">
        <v>1.6</v>
      </c>
      <c r="R50" s="48">
        <v>18.899999999999999</v>
      </c>
      <c r="S50" s="48">
        <v>30.8</v>
      </c>
      <c r="T50" s="52" t="s">
        <v>50</v>
      </c>
      <c r="U50" s="53">
        <f>(w20_4port_lg_bvmv!$O$35*O50)+(w20_4port_lg_bvmv!$O$36)</f>
        <v>26.95</v>
      </c>
      <c r="V50" s="54">
        <f t="shared" ref="V50:V53" si="9">U50-R50</f>
        <v>8.0500000000000007</v>
      </c>
      <c r="W50" s="55">
        <f t="shared" ref="W50:W53" si="10">R50/U50</f>
        <v>0.70129870129870131</v>
      </c>
      <c r="Z50" s="26">
        <v>17.5</v>
      </c>
      <c r="AA50" s="35">
        <v>2406</v>
      </c>
      <c r="AB50" s="25" t="s">
        <v>77</v>
      </c>
      <c r="AC50" s="22">
        <f t="shared" ref="AC50:AC53" si="11">VLOOKUP(AA50,$AU$8:$AW$39,3)</f>
        <v>4</v>
      </c>
      <c r="AD50" s="31" t="s">
        <v>46</v>
      </c>
      <c r="AE50" s="31">
        <v>16.100000000000001</v>
      </c>
      <c r="AF50" s="31">
        <v>15.1</v>
      </c>
      <c r="AG50" s="31">
        <v>14.1</v>
      </c>
      <c r="AH50" s="31" t="s">
        <v>47</v>
      </c>
      <c r="AI50" s="26"/>
      <c r="AJ50" s="26"/>
      <c r="AK50" s="26"/>
      <c r="AL50" s="26"/>
      <c r="AM50" s="26" t="s">
        <v>49</v>
      </c>
      <c r="AN50" s="26">
        <v>0.7</v>
      </c>
      <c r="AO50" s="26">
        <v>1.6</v>
      </c>
      <c r="AP50" s="26">
        <v>17.5</v>
      </c>
      <c r="AQ50" s="26">
        <v>29.2</v>
      </c>
      <c r="AR50" s="27" t="s">
        <v>50</v>
      </c>
    </row>
    <row r="51" spans="2:44" ht="14.1" customHeight="1" x14ac:dyDescent="0.2">
      <c r="B51" s="26">
        <v>21.1</v>
      </c>
      <c r="C51" s="35">
        <v>2049</v>
      </c>
      <c r="D51" s="25" t="s">
        <v>77</v>
      </c>
      <c r="E51" s="22">
        <f t="shared" si="8"/>
        <v>3</v>
      </c>
      <c r="F51" s="31" t="s">
        <v>46</v>
      </c>
      <c r="G51" s="31">
        <v>16.100000000000001</v>
      </c>
      <c r="H51" s="31">
        <v>15.1</v>
      </c>
      <c r="I51" s="31">
        <v>14.1</v>
      </c>
      <c r="J51" s="31" t="s">
        <v>47</v>
      </c>
      <c r="K51" s="26"/>
      <c r="L51" s="26"/>
      <c r="M51" s="26"/>
      <c r="N51" s="26"/>
      <c r="O51" s="26">
        <v>0.18</v>
      </c>
      <c r="P51" s="26">
        <v>0.2</v>
      </c>
      <c r="Q51" s="26">
        <v>1.3</v>
      </c>
      <c r="R51" s="26">
        <v>21.1</v>
      </c>
      <c r="S51" s="26">
        <v>35.6</v>
      </c>
      <c r="T51" s="27" t="s">
        <v>38</v>
      </c>
      <c r="U51" s="41">
        <f>(w20_4port_lg_bvmv!$O$35*O51)+(w20_4port_lg_bvmv!$O$36)</f>
        <v>26.95</v>
      </c>
      <c r="V51" s="43">
        <f t="shared" si="9"/>
        <v>5.8499999999999979</v>
      </c>
      <c r="W51" s="47">
        <f t="shared" si="10"/>
        <v>0.78293135435992589</v>
      </c>
      <c r="Z51" s="26">
        <v>18.899999999999999</v>
      </c>
      <c r="AA51" s="35">
        <v>2405</v>
      </c>
      <c r="AB51" s="25" t="s">
        <v>77</v>
      </c>
      <c r="AC51" s="22">
        <f t="shared" si="11"/>
        <v>4</v>
      </c>
      <c r="AD51" s="31" t="s">
        <v>46</v>
      </c>
      <c r="AE51" s="31">
        <v>16.100000000000001</v>
      </c>
      <c r="AF51" s="31">
        <v>15.1</v>
      </c>
      <c r="AG51" s="31">
        <v>14.1</v>
      </c>
      <c r="AH51" s="31" t="s">
        <v>47</v>
      </c>
      <c r="AI51" s="26"/>
      <c r="AJ51" s="26"/>
      <c r="AK51" s="26"/>
      <c r="AL51" s="26"/>
      <c r="AM51" s="26" t="s">
        <v>51</v>
      </c>
      <c r="AN51" s="26">
        <v>0.7</v>
      </c>
      <c r="AO51" s="26">
        <v>1.6</v>
      </c>
      <c r="AP51" s="26">
        <v>18.899999999999999</v>
      </c>
      <c r="AQ51" s="26">
        <v>30.8</v>
      </c>
      <c r="AR51" s="27" t="s">
        <v>50</v>
      </c>
    </row>
    <row r="52" spans="2:44" ht="14.1" customHeight="1" x14ac:dyDescent="0.2">
      <c r="B52" s="48">
        <v>22.3</v>
      </c>
      <c r="C52" s="49">
        <v>2404</v>
      </c>
      <c r="D52" s="50" t="s">
        <v>77</v>
      </c>
      <c r="E52" s="39">
        <f t="shared" si="8"/>
        <v>4</v>
      </c>
      <c r="F52" s="57" t="s">
        <v>46</v>
      </c>
      <c r="G52" s="57">
        <v>16.100000000000001</v>
      </c>
      <c r="H52" s="57">
        <v>15.1</v>
      </c>
      <c r="I52" s="57">
        <v>14.1</v>
      </c>
      <c r="J52" s="57" t="s">
        <v>47</v>
      </c>
      <c r="K52" s="48"/>
      <c r="L52" s="48"/>
      <c r="M52" s="48"/>
      <c r="N52" s="48"/>
      <c r="O52" s="48">
        <v>0.13</v>
      </c>
      <c r="P52" s="48">
        <v>0.8</v>
      </c>
      <c r="Q52" s="48">
        <v>2.2000000000000002</v>
      </c>
      <c r="R52" s="48">
        <v>22.3</v>
      </c>
      <c r="S52" s="48">
        <v>34.6</v>
      </c>
      <c r="T52" s="52" t="s">
        <v>38</v>
      </c>
      <c r="U52" s="53">
        <f>(w20_4port_lg_bvmv!$O$35*O52)+(w20_4port_lg_bvmv!$O$36)</f>
        <v>28.95</v>
      </c>
      <c r="V52" s="54">
        <f t="shared" si="9"/>
        <v>6.6499999999999986</v>
      </c>
      <c r="W52" s="55">
        <f t="shared" si="10"/>
        <v>0.77029360967184801</v>
      </c>
      <c r="Z52" s="26">
        <v>22.3</v>
      </c>
      <c r="AA52" s="35">
        <v>2404</v>
      </c>
      <c r="AB52" s="25" t="s">
        <v>77</v>
      </c>
      <c r="AC52" s="22">
        <f t="shared" si="11"/>
        <v>4</v>
      </c>
      <c r="AD52" s="31" t="s">
        <v>46</v>
      </c>
      <c r="AE52" s="31">
        <v>16.100000000000001</v>
      </c>
      <c r="AF52" s="31">
        <v>15.1</v>
      </c>
      <c r="AG52" s="31">
        <v>14.1</v>
      </c>
      <c r="AH52" s="31" t="s">
        <v>47</v>
      </c>
      <c r="AI52" s="26"/>
      <c r="AJ52" s="26"/>
      <c r="AK52" s="26"/>
      <c r="AL52" s="26"/>
      <c r="AM52" s="26" t="s">
        <v>52</v>
      </c>
      <c r="AN52" s="26">
        <v>0.8</v>
      </c>
      <c r="AO52" s="26">
        <v>2.2000000000000002</v>
      </c>
      <c r="AP52" s="26">
        <v>22.3</v>
      </c>
      <c r="AQ52" s="26">
        <v>34.6</v>
      </c>
      <c r="AR52" s="27" t="s">
        <v>38</v>
      </c>
    </row>
    <row r="53" spans="2:44" ht="14.1" customHeight="1" x14ac:dyDescent="0.2">
      <c r="B53" s="48">
        <v>24.4</v>
      </c>
      <c r="C53" s="49">
        <v>2407</v>
      </c>
      <c r="D53" s="50" t="s">
        <v>77</v>
      </c>
      <c r="E53" s="39">
        <f t="shared" si="8"/>
        <v>4</v>
      </c>
      <c r="F53" s="57" t="s">
        <v>46</v>
      </c>
      <c r="G53" s="57">
        <v>16.100000000000001</v>
      </c>
      <c r="H53" s="57">
        <v>15.1</v>
      </c>
      <c r="I53" s="57">
        <v>14.1</v>
      </c>
      <c r="J53" s="57" t="s">
        <v>47</v>
      </c>
      <c r="K53" s="48"/>
      <c r="L53" s="48"/>
      <c r="M53" s="48"/>
      <c r="N53" s="48"/>
      <c r="O53" s="48">
        <v>0.08</v>
      </c>
      <c r="P53" s="48">
        <v>0.9</v>
      </c>
      <c r="Q53" s="48">
        <v>2.9</v>
      </c>
      <c r="R53" s="48">
        <v>24.4</v>
      </c>
      <c r="S53" s="48">
        <v>38.299999999999997</v>
      </c>
      <c r="T53" s="52" t="s">
        <v>45</v>
      </c>
      <c r="U53" s="53">
        <f>(w20_4port_lg_bvmv!$O$35*O53)+(w20_4port_lg_bvmv!$O$36)</f>
        <v>30.95</v>
      </c>
      <c r="V53" s="54">
        <f t="shared" si="9"/>
        <v>6.5500000000000007</v>
      </c>
      <c r="W53" s="55">
        <f t="shared" si="10"/>
        <v>0.7883683360258481</v>
      </c>
      <c r="Z53" s="26">
        <v>21.1</v>
      </c>
      <c r="AA53" s="35">
        <v>2049</v>
      </c>
      <c r="AB53" s="25" t="s">
        <v>77</v>
      </c>
      <c r="AC53" s="22">
        <f t="shared" si="11"/>
        <v>3</v>
      </c>
      <c r="AD53" s="31" t="s">
        <v>46</v>
      </c>
      <c r="AE53" s="31">
        <v>16.100000000000001</v>
      </c>
      <c r="AF53" s="31">
        <v>15.1</v>
      </c>
      <c r="AG53" s="31">
        <v>14.1</v>
      </c>
      <c r="AH53" s="31" t="s">
        <v>47</v>
      </c>
      <c r="AI53" s="26"/>
      <c r="AJ53" s="26"/>
      <c r="AK53" s="26"/>
      <c r="AL53" s="26"/>
      <c r="AM53" s="26" t="s">
        <v>51</v>
      </c>
      <c r="AN53" s="26">
        <v>0.2</v>
      </c>
      <c r="AO53" s="26">
        <v>1.3</v>
      </c>
      <c r="AP53" s="26">
        <v>21.1</v>
      </c>
      <c r="AQ53" s="26">
        <v>35.6</v>
      </c>
      <c r="AR53" s="27" t="s">
        <v>38</v>
      </c>
    </row>
    <row r="54" spans="2:44" ht="14.1" customHeight="1" x14ac:dyDescent="0.2"/>
    <row r="55" spans="2:44" ht="14.1" customHeight="1" x14ac:dyDescent="0.2"/>
    <row r="56" spans="2:44" ht="14.1" customHeight="1" x14ac:dyDescent="0.2">
      <c r="U56" s="40" t="s">
        <v>86</v>
      </c>
      <c r="V56"/>
    </row>
    <row r="57" spans="2:44" ht="14.1" customHeight="1" x14ac:dyDescent="0.2">
      <c r="C57" s="36" t="s">
        <v>0</v>
      </c>
      <c r="D57" s="37" t="s">
        <v>79</v>
      </c>
      <c r="E57" s="36" t="s">
        <v>90</v>
      </c>
      <c r="F57" s="5" t="s">
        <v>80</v>
      </c>
      <c r="G57" s="37"/>
      <c r="H57" s="37"/>
      <c r="I57" s="37"/>
      <c r="J57" s="37"/>
      <c r="K57" s="37"/>
      <c r="L57" s="37"/>
      <c r="M57" s="37"/>
      <c r="N57" s="37"/>
      <c r="O57" s="4" t="s">
        <v>3</v>
      </c>
      <c r="P57" s="4" t="s">
        <v>4</v>
      </c>
      <c r="Q57" s="4" t="s">
        <v>5</v>
      </c>
      <c r="R57" s="4" t="s">
        <v>6</v>
      </c>
      <c r="S57" s="4" t="s">
        <v>7</v>
      </c>
      <c r="T57" s="4" t="s">
        <v>8</v>
      </c>
      <c r="U57" s="40" t="s">
        <v>87</v>
      </c>
      <c r="V57" s="4" t="s">
        <v>89</v>
      </c>
      <c r="W57" s="36" t="s">
        <v>88</v>
      </c>
      <c r="AA57" s="36" t="s">
        <v>0</v>
      </c>
      <c r="AB57" s="37" t="s">
        <v>79</v>
      </c>
      <c r="AC57" s="36" t="s">
        <v>90</v>
      </c>
      <c r="AD57" s="5" t="s">
        <v>80</v>
      </c>
      <c r="AE57" s="37"/>
      <c r="AF57" s="37"/>
      <c r="AG57" s="37"/>
      <c r="AH57" s="37"/>
      <c r="AI57" s="37"/>
      <c r="AJ57" s="37"/>
      <c r="AK57" s="37"/>
      <c r="AL57" s="37"/>
      <c r="AM57" s="4" t="s">
        <v>3</v>
      </c>
      <c r="AN57" s="4" t="s">
        <v>4</v>
      </c>
      <c r="AO57" s="4" t="s">
        <v>5</v>
      </c>
      <c r="AP57" s="4" t="s">
        <v>6</v>
      </c>
      <c r="AQ57" s="4" t="s">
        <v>7</v>
      </c>
      <c r="AR57" s="4" t="s">
        <v>8</v>
      </c>
    </row>
    <row r="58" spans="2:44" ht="14.1" customHeight="1" x14ac:dyDescent="0.2">
      <c r="B58" s="48">
        <v>17.399999999999999</v>
      </c>
      <c r="C58" s="49">
        <v>2061</v>
      </c>
      <c r="D58" s="50" t="s">
        <v>77</v>
      </c>
      <c r="E58" s="39">
        <f>VLOOKUP(C58,$AU$8:$AW$39,3)</f>
        <v>4</v>
      </c>
      <c r="F58" s="56" t="s">
        <v>46</v>
      </c>
      <c r="G58" s="56">
        <v>16.100000000000001</v>
      </c>
      <c r="H58" s="56">
        <v>15.1</v>
      </c>
      <c r="I58" s="56">
        <v>14.1</v>
      </c>
      <c r="J58" s="56">
        <v>12.1</v>
      </c>
      <c r="K58" s="56" t="s">
        <v>65</v>
      </c>
      <c r="L58" s="48"/>
      <c r="M58" s="48"/>
      <c r="N58" s="48"/>
      <c r="O58" s="48">
        <v>0.32</v>
      </c>
      <c r="P58" s="48">
        <v>0.5</v>
      </c>
      <c r="Q58" s="48">
        <v>1.2</v>
      </c>
      <c r="R58" s="48">
        <v>17.399999999999999</v>
      </c>
      <c r="S58" s="48">
        <v>29.2</v>
      </c>
      <c r="T58" s="52" t="s">
        <v>50</v>
      </c>
      <c r="U58" s="53">
        <f>(w20_4port_lg_bvmv!$O$35*O58)+(w20_4port_lg_bvmv!$O$36)</f>
        <v>21.349999999999998</v>
      </c>
      <c r="V58" s="54">
        <f>U58-R58</f>
        <v>3.9499999999999993</v>
      </c>
      <c r="W58" s="55">
        <f>R58/U58</f>
        <v>0.81498829039812648</v>
      </c>
      <c r="Z58" s="26">
        <v>28.1</v>
      </c>
      <c r="AA58" s="35">
        <v>2064</v>
      </c>
      <c r="AB58" s="25" t="s">
        <v>77</v>
      </c>
      <c r="AC58" s="22">
        <f>VLOOKUP(AA58,$AU$8:$AW$39,3)</f>
        <v>4</v>
      </c>
      <c r="AD58" s="33" t="s">
        <v>46</v>
      </c>
      <c r="AE58" s="33">
        <v>16.100000000000001</v>
      </c>
      <c r="AF58" s="33">
        <v>15.1</v>
      </c>
      <c r="AG58" s="33">
        <v>14.1</v>
      </c>
      <c r="AH58" s="33">
        <v>12.1</v>
      </c>
      <c r="AI58" s="33" t="s">
        <v>65</v>
      </c>
      <c r="AJ58" s="26"/>
      <c r="AK58" s="26"/>
      <c r="AL58" s="26"/>
      <c r="AM58" s="26" t="s">
        <v>73</v>
      </c>
      <c r="AN58" s="26">
        <v>0.9</v>
      </c>
      <c r="AO58" s="26">
        <v>3.1</v>
      </c>
      <c r="AP58" s="26">
        <v>28.1</v>
      </c>
      <c r="AQ58" s="26">
        <v>44.5</v>
      </c>
      <c r="AR58" s="27" t="s">
        <v>54</v>
      </c>
    </row>
    <row r="59" spans="2:44" ht="14.1" customHeight="1" x14ac:dyDescent="0.2">
      <c r="B59" s="48">
        <v>22</v>
      </c>
      <c r="C59" s="49">
        <v>2062</v>
      </c>
      <c r="D59" s="50" t="s">
        <v>77</v>
      </c>
      <c r="E59" s="39">
        <f t="shared" ref="E59:E61" si="12">VLOOKUP(C59,$AU$8:$AW$39,3)</f>
        <v>4</v>
      </c>
      <c r="F59" s="56" t="s">
        <v>46</v>
      </c>
      <c r="G59" s="56">
        <v>16.100000000000001</v>
      </c>
      <c r="H59" s="56">
        <v>15.1</v>
      </c>
      <c r="I59" s="56">
        <v>14.1</v>
      </c>
      <c r="J59" s="56">
        <v>12.1</v>
      </c>
      <c r="K59" s="56" t="s">
        <v>65</v>
      </c>
      <c r="L59" s="48"/>
      <c r="M59" s="48"/>
      <c r="N59" s="48"/>
      <c r="O59" s="48">
        <v>0.22</v>
      </c>
      <c r="P59" s="48">
        <v>0.4</v>
      </c>
      <c r="Q59" s="48">
        <v>1.8</v>
      </c>
      <c r="R59" s="48">
        <v>22</v>
      </c>
      <c r="S59" s="48">
        <v>36.200000000000003</v>
      </c>
      <c r="T59" s="52" t="s">
        <v>38</v>
      </c>
      <c r="U59" s="53">
        <f>(w20_4port_lg_bvmv!$O$35*O59)+(w20_4port_lg_bvmv!$O$36)</f>
        <v>25.349999999999998</v>
      </c>
      <c r="V59" s="54">
        <f t="shared" ref="V59:V61" si="13">U59-R59</f>
        <v>3.3499999999999979</v>
      </c>
      <c r="W59" s="55">
        <f t="shared" ref="W59:W61" si="14">R59/U59</f>
        <v>0.86785009861932949</v>
      </c>
      <c r="Z59" s="26">
        <v>23.8</v>
      </c>
      <c r="AA59" s="35">
        <v>2063</v>
      </c>
      <c r="AB59" s="25" t="s">
        <v>77</v>
      </c>
      <c r="AC59" s="22">
        <f t="shared" ref="AC59:AC61" si="15">VLOOKUP(AA59,$AU$8:$AW$39,3)</f>
        <v>4</v>
      </c>
      <c r="AD59" s="33" t="s">
        <v>46</v>
      </c>
      <c r="AE59" s="33">
        <v>16.100000000000001</v>
      </c>
      <c r="AF59" s="33">
        <v>15.1</v>
      </c>
      <c r="AG59" s="33">
        <v>14.1</v>
      </c>
      <c r="AH59" s="33">
        <v>12.1</v>
      </c>
      <c r="AI59" s="33" t="s">
        <v>65</v>
      </c>
      <c r="AJ59" s="26"/>
      <c r="AK59" s="26"/>
      <c r="AL59" s="26"/>
      <c r="AM59" s="26" t="s">
        <v>51</v>
      </c>
      <c r="AN59" s="26">
        <v>0.5</v>
      </c>
      <c r="AO59" s="26">
        <v>2</v>
      </c>
      <c r="AP59" s="26">
        <v>23.8</v>
      </c>
      <c r="AQ59" s="26">
        <v>39.200000000000003</v>
      </c>
      <c r="AR59" s="27" t="s">
        <v>45</v>
      </c>
    </row>
    <row r="60" spans="2:44" ht="14.1" customHeight="1" x14ac:dyDescent="0.2">
      <c r="B60" s="48">
        <v>23.8</v>
      </c>
      <c r="C60" s="49">
        <v>2063</v>
      </c>
      <c r="D60" s="50" t="s">
        <v>77</v>
      </c>
      <c r="E60" s="39">
        <f t="shared" si="12"/>
        <v>4</v>
      </c>
      <c r="F60" s="56" t="s">
        <v>46</v>
      </c>
      <c r="G60" s="56">
        <v>16.100000000000001</v>
      </c>
      <c r="H60" s="56">
        <v>15.1</v>
      </c>
      <c r="I60" s="56">
        <v>14.1</v>
      </c>
      <c r="J60" s="56">
        <v>12.1</v>
      </c>
      <c r="K60" s="56" t="s">
        <v>65</v>
      </c>
      <c r="L60" s="48"/>
      <c r="M60" s="48"/>
      <c r="N60" s="48"/>
      <c r="O60" s="48">
        <v>0.18</v>
      </c>
      <c r="P60" s="48">
        <v>0.5</v>
      </c>
      <c r="Q60" s="48">
        <v>2</v>
      </c>
      <c r="R60" s="48">
        <v>23.8</v>
      </c>
      <c r="S60" s="48">
        <v>39.200000000000003</v>
      </c>
      <c r="T60" s="52" t="s">
        <v>45</v>
      </c>
      <c r="U60" s="53">
        <f>(w20_4port_lg_bvmv!$O$35*O60)+(w20_4port_lg_bvmv!$O$36)</f>
        <v>26.95</v>
      </c>
      <c r="V60" s="54">
        <f t="shared" si="13"/>
        <v>3.1499999999999986</v>
      </c>
      <c r="W60" s="55">
        <f t="shared" si="14"/>
        <v>0.88311688311688319</v>
      </c>
      <c r="Z60" s="26">
        <v>22</v>
      </c>
      <c r="AA60" s="35">
        <v>2062</v>
      </c>
      <c r="AB60" s="25" t="s">
        <v>77</v>
      </c>
      <c r="AC60" s="22">
        <f t="shared" si="15"/>
        <v>4</v>
      </c>
      <c r="AD60" s="33" t="s">
        <v>46</v>
      </c>
      <c r="AE60" s="33">
        <v>16.100000000000001</v>
      </c>
      <c r="AF60" s="33">
        <v>15.1</v>
      </c>
      <c r="AG60" s="33">
        <v>14.1</v>
      </c>
      <c r="AH60" s="33">
        <v>12.1</v>
      </c>
      <c r="AI60" s="33" t="s">
        <v>65</v>
      </c>
      <c r="AJ60" s="26"/>
      <c r="AK60" s="26"/>
      <c r="AL60" s="26"/>
      <c r="AM60" s="26" t="s">
        <v>74</v>
      </c>
      <c r="AN60" s="26">
        <v>0.4</v>
      </c>
      <c r="AO60" s="26">
        <v>1.8</v>
      </c>
      <c r="AP60" s="26">
        <v>22</v>
      </c>
      <c r="AQ60" s="26">
        <v>36.200000000000003</v>
      </c>
      <c r="AR60" s="27" t="s">
        <v>38</v>
      </c>
    </row>
    <row r="61" spans="2:44" ht="14.1" customHeight="1" x14ac:dyDescent="0.2">
      <c r="B61" s="48">
        <v>28.1</v>
      </c>
      <c r="C61" s="49">
        <v>2064</v>
      </c>
      <c r="D61" s="50" t="s">
        <v>77</v>
      </c>
      <c r="E61" s="39">
        <f t="shared" si="12"/>
        <v>4</v>
      </c>
      <c r="F61" s="56" t="s">
        <v>46</v>
      </c>
      <c r="G61" s="56">
        <v>16.100000000000001</v>
      </c>
      <c r="H61" s="56">
        <v>15.1</v>
      </c>
      <c r="I61" s="56">
        <v>14.1</v>
      </c>
      <c r="J61" s="56">
        <v>12.1</v>
      </c>
      <c r="K61" s="56" t="s">
        <v>65</v>
      </c>
      <c r="L61" s="48"/>
      <c r="M61" s="48"/>
      <c r="N61" s="48"/>
      <c r="O61" s="48">
        <v>0.12</v>
      </c>
      <c r="P61" s="48">
        <v>0.9</v>
      </c>
      <c r="Q61" s="48">
        <v>3.1</v>
      </c>
      <c r="R61" s="48">
        <v>28.1</v>
      </c>
      <c r="S61" s="48">
        <v>44.5</v>
      </c>
      <c r="T61" s="52" t="s">
        <v>54</v>
      </c>
      <c r="U61" s="53">
        <f>(w20_4port_lg_bvmv!$O$35*O61)+(w20_4port_lg_bvmv!$O$36)</f>
        <v>29.349999999999998</v>
      </c>
      <c r="V61" s="54">
        <f t="shared" si="13"/>
        <v>1.2499999999999964</v>
      </c>
      <c r="W61" s="55">
        <f t="shared" si="14"/>
        <v>0.95741056218057929</v>
      </c>
      <c r="Z61" s="26">
        <v>17.399999999999999</v>
      </c>
      <c r="AA61" s="35">
        <v>2061</v>
      </c>
      <c r="AB61" s="25" t="s">
        <v>77</v>
      </c>
      <c r="AC61" s="22">
        <f t="shared" si="15"/>
        <v>4</v>
      </c>
      <c r="AD61" s="33" t="s">
        <v>46</v>
      </c>
      <c r="AE61" s="33">
        <v>16.100000000000001</v>
      </c>
      <c r="AF61" s="33">
        <v>15.1</v>
      </c>
      <c r="AG61" s="33">
        <v>14.1</v>
      </c>
      <c r="AH61" s="33">
        <v>12.1</v>
      </c>
      <c r="AI61" s="33" t="s">
        <v>65</v>
      </c>
      <c r="AJ61" s="26"/>
      <c r="AK61" s="26"/>
      <c r="AL61" s="26"/>
      <c r="AM61" s="26" t="s">
        <v>44</v>
      </c>
      <c r="AN61" s="26">
        <v>0.5</v>
      </c>
      <c r="AO61" s="26">
        <v>1.2</v>
      </c>
      <c r="AP61" s="26">
        <v>17.399999999999999</v>
      </c>
      <c r="AQ61" s="26">
        <v>29.2</v>
      </c>
      <c r="AR61" s="27" t="s">
        <v>50</v>
      </c>
    </row>
    <row r="62" spans="2:44" ht="14.1" customHeight="1" x14ac:dyDescent="0.2"/>
    <row r="63" spans="2:44" ht="14.1" customHeight="1" x14ac:dyDescent="0.2"/>
    <row r="64" spans="2:44" ht="14.1" customHeight="1" x14ac:dyDescent="0.2">
      <c r="U64" s="40" t="s">
        <v>86</v>
      </c>
      <c r="V64"/>
    </row>
    <row r="65" spans="2:44" ht="14.1" customHeight="1" x14ac:dyDescent="0.2">
      <c r="C65" s="36" t="s">
        <v>0</v>
      </c>
      <c r="D65" s="37" t="s">
        <v>79</v>
      </c>
      <c r="E65" s="36" t="s">
        <v>90</v>
      </c>
      <c r="F65" s="5" t="s">
        <v>80</v>
      </c>
      <c r="G65" s="37"/>
      <c r="H65" s="37"/>
      <c r="I65" s="37"/>
      <c r="J65" s="37"/>
      <c r="K65" s="37"/>
      <c r="L65" s="37"/>
      <c r="M65" s="37"/>
      <c r="N65" s="37"/>
      <c r="O65" s="4" t="s">
        <v>3</v>
      </c>
      <c r="P65" s="4" t="s">
        <v>4</v>
      </c>
      <c r="Q65" s="4" t="s">
        <v>5</v>
      </c>
      <c r="R65" s="4" t="s">
        <v>6</v>
      </c>
      <c r="S65" s="4" t="s">
        <v>7</v>
      </c>
      <c r="T65" s="4" t="s">
        <v>8</v>
      </c>
      <c r="U65" s="40" t="s">
        <v>87</v>
      </c>
      <c r="V65" s="4" t="s">
        <v>89</v>
      </c>
      <c r="W65" s="36" t="s">
        <v>88</v>
      </c>
      <c r="AA65" s="36" t="s">
        <v>0</v>
      </c>
      <c r="AB65" s="37" t="s">
        <v>79</v>
      </c>
      <c r="AC65" s="36" t="s">
        <v>90</v>
      </c>
      <c r="AD65" s="5" t="s">
        <v>80</v>
      </c>
      <c r="AE65" s="37"/>
      <c r="AF65" s="37"/>
      <c r="AG65" s="37"/>
      <c r="AH65" s="37"/>
      <c r="AI65" s="37"/>
      <c r="AJ65" s="37"/>
      <c r="AK65" s="37"/>
      <c r="AL65" s="37"/>
      <c r="AM65" s="4" t="s">
        <v>3</v>
      </c>
      <c r="AN65" s="4" t="s">
        <v>4</v>
      </c>
      <c r="AO65" s="4" t="s">
        <v>5</v>
      </c>
      <c r="AP65" s="4" t="s">
        <v>6</v>
      </c>
      <c r="AQ65" s="4" t="s">
        <v>7</v>
      </c>
      <c r="AR65" s="4" t="s">
        <v>8</v>
      </c>
    </row>
    <row r="66" spans="2:44" ht="14.1" customHeight="1" x14ac:dyDescent="0.2">
      <c r="B66" s="26">
        <v>16.899999999999999</v>
      </c>
      <c r="C66" s="35">
        <v>2190</v>
      </c>
      <c r="D66" s="25" t="s">
        <v>77</v>
      </c>
      <c r="E66" s="22">
        <f>VLOOKUP(C66,$AU$8:$AW$39,3)</f>
        <v>3</v>
      </c>
      <c r="F66" s="32" t="s">
        <v>46</v>
      </c>
      <c r="G66" s="32">
        <v>16.100000000000001</v>
      </c>
      <c r="H66" s="32">
        <v>15.1</v>
      </c>
      <c r="I66" s="32">
        <v>14.1</v>
      </c>
      <c r="J66" s="32">
        <v>12.1</v>
      </c>
      <c r="K66" s="32" t="s">
        <v>58</v>
      </c>
      <c r="L66" s="26"/>
      <c r="M66" s="26"/>
      <c r="N66" s="26"/>
      <c r="O66" s="26">
        <v>0.54</v>
      </c>
      <c r="P66" s="26">
        <v>0.8</v>
      </c>
      <c r="Q66" s="26">
        <v>1</v>
      </c>
      <c r="R66" s="26">
        <v>16.899999999999999</v>
      </c>
      <c r="S66" s="26">
        <v>31.3</v>
      </c>
      <c r="T66" s="27" t="s">
        <v>43</v>
      </c>
      <c r="U66" s="41">
        <f>(w20_4port_lg_bvmv!$O$35*O66)+(w20_4port_lg_bvmv!$O$36)</f>
        <v>12.549999999999997</v>
      </c>
      <c r="V66" s="43">
        <f>U66-R66</f>
        <v>-4.3500000000000014</v>
      </c>
      <c r="W66" s="47">
        <f>R66/U66</f>
        <v>1.3466135458167332</v>
      </c>
      <c r="Z66" s="26">
        <v>19.2</v>
      </c>
      <c r="AA66" s="35">
        <v>2191</v>
      </c>
      <c r="AB66" s="25" t="s">
        <v>77</v>
      </c>
      <c r="AC66" s="22">
        <v>3</v>
      </c>
      <c r="AD66" s="32" t="s">
        <v>46</v>
      </c>
      <c r="AE66" s="32">
        <v>16.100000000000001</v>
      </c>
      <c r="AF66" s="32">
        <v>15.1</v>
      </c>
      <c r="AG66" s="32">
        <v>14.1</v>
      </c>
      <c r="AH66" s="32">
        <v>12.1</v>
      </c>
      <c r="AI66" s="32" t="s">
        <v>58</v>
      </c>
      <c r="AJ66" s="26"/>
      <c r="AK66" s="26"/>
      <c r="AL66" s="26"/>
      <c r="AM66" s="26" t="s">
        <v>59</v>
      </c>
      <c r="AN66" s="26">
        <v>0.7</v>
      </c>
      <c r="AO66" s="26">
        <v>1.2</v>
      </c>
      <c r="AP66" s="26">
        <v>19.2</v>
      </c>
      <c r="AQ66" s="26">
        <v>34.1</v>
      </c>
      <c r="AR66" s="27" t="s">
        <v>50</v>
      </c>
    </row>
    <row r="67" spans="2:44" ht="14.1" customHeight="1" x14ac:dyDescent="0.2">
      <c r="B67" s="26">
        <v>19.2</v>
      </c>
      <c r="C67" s="35">
        <v>2191</v>
      </c>
      <c r="D67" s="25" t="s">
        <v>77</v>
      </c>
      <c r="E67" s="22">
        <f t="shared" ref="E67" si="16">VLOOKUP(C67,$AU$8:$AW$39,3)</f>
        <v>3</v>
      </c>
      <c r="F67" s="32" t="s">
        <v>46</v>
      </c>
      <c r="G67" s="32">
        <v>16.100000000000001</v>
      </c>
      <c r="H67" s="32">
        <v>15.1</v>
      </c>
      <c r="I67" s="32">
        <v>14.1</v>
      </c>
      <c r="J67" s="32">
        <v>12.1</v>
      </c>
      <c r="K67" s="32" t="s">
        <v>58</v>
      </c>
      <c r="L67" s="26"/>
      <c r="M67" s="26"/>
      <c r="N67" s="26"/>
      <c r="O67" s="26">
        <v>0.44</v>
      </c>
      <c r="P67" s="26">
        <v>0.7</v>
      </c>
      <c r="Q67" s="26">
        <v>1.2</v>
      </c>
      <c r="R67" s="26">
        <v>19.2</v>
      </c>
      <c r="S67" s="26">
        <v>34.1</v>
      </c>
      <c r="T67" s="27" t="s">
        <v>50</v>
      </c>
      <c r="U67" s="41">
        <f>(w20_4port_lg_bvmv!$O$35*O67)+(w20_4port_lg_bvmv!$O$36)</f>
        <v>16.549999999999997</v>
      </c>
      <c r="V67" s="43">
        <f>U67-R67</f>
        <v>-2.6500000000000021</v>
      </c>
      <c r="W67" s="47">
        <f>R67/U67</f>
        <v>1.1601208459214503</v>
      </c>
      <c r="Z67" s="26">
        <v>16.899999999999999</v>
      </c>
      <c r="AA67" s="35">
        <v>2190</v>
      </c>
      <c r="AB67" s="25" t="s">
        <v>77</v>
      </c>
      <c r="AC67" s="26">
        <v>3</v>
      </c>
      <c r="AD67" s="32" t="s">
        <v>46</v>
      </c>
      <c r="AE67" s="32">
        <v>16.100000000000001</v>
      </c>
      <c r="AF67" s="32">
        <v>15.1</v>
      </c>
      <c r="AG67" s="32">
        <v>14.1</v>
      </c>
      <c r="AH67" s="32">
        <v>12.1</v>
      </c>
      <c r="AI67" s="32" t="s">
        <v>58</v>
      </c>
      <c r="AJ67" s="26"/>
      <c r="AK67" s="26"/>
      <c r="AL67" s="26"/>
      <c r="AM67" s="26" t="s">
        <v>60</v>
      </c>
      <c r="AN67" s="26">
        <v>0.8</v>
      </c>
      <c r="AO67" s="26">
        <v>1</v>
      </c>
      <c r="AP67" s="26">
        <v>16.899999999999999</v>
      </c>
      <c r="AQ67" s="26">
        <v>31.3</v>
      </c>
      <c r="AR67" s="27" t="s">
        <v>43</v>
      </c>
    </row>
    <row r="70" spans="2:44" x14ac:dyDescent="0.2">
      <c r="U70" s="40" t="s">
        <v>86</v>
      </c>
      <c r="V70"/>
    </row>
    <row r="71" spans="2:44" x14ac:dyDescent="0.2">
      <c r="C71" s="36" t="s">
        <v>0</v>
      </c>
      <c r="D71" s="37" t="s">
        <v>79</v>
      </c>
      <c r="E71" s="36" t="s">
        <v>90</v>
      </c>
      <c r="F71" s="5" t="s">
        <v>80</v>
      </c>
      <c r="G71" s="37"/>
      <c r="H71" s="37"/>
      <c r="I71" s="37"/>
      <c r="J71" s="37"/>
      <c r="K71" s="37"/>
      <c r="L71" s="37"/>
      <c r="M71" s="37"/>
      <c r="N71" s="37"/>
      <c r="O71" s="4" t="s">
        <v>3</v>
      </c>
      <c r="P71" s="4" t="s">
        <v>4</v>
      </c>
      <c r="Q71" s="4" t="s">
        <v>5</v>
      </c>
      <c r="R71" s="4" t="s">
        <v>6</v>
      </c>
      <c r="S71" s="4" t="s">
        <v>7</v>
      </c>
      <c r="T71" s="4" t="s">
        <v>8</v>
      </c>
      <c r="U71" s="40" t="s">
        <v>87</v>
      </c>
      <c r="V71" s="4" t="s">
        <v>89</v>
      </c>
      <c r="W71" s="36" t="s">
        <v>88</v>
      </c>
      <c r="AA71" s="36" t="s">
        <v>0</v>
      </c>
      <c r="AB71" s="37" t="s">
        <v>79</v>
      </c>
      <c r="AC71" s="36" t="s">
        <v>90</v>
      </c>
      <c r="AD71" s="5" t="s">
        <v>80</v>
      </c>
      <c r="AE71" s="37"/>
      <c r="AF71" s="37"/>
      <c r="AG71" s="37"/>
      <c r="AH71" s="37"/>
      <c r="AI71" s="37"/>
      <c r="AJ71" s="37"/>
      <c r="AK71" s="37"/>
      <c r="AL71" s="37"/>
      <c r="AM71" s="4" t="s">
        <v>3</v>
      </c>
      <c r="AN71" s="4" t="s">
        <v>4</v>
      </c>
      <c r="AO71" s="4" t="s">
        <v>5</v>
      </c>
      <c r="AP71" s="4" t="s">
        <v>6</v>
      </c>
      <c r="AQ71" s="4" t="s">
        <v>7</v>
      </c>
      <c r="AR71" s="4" t="s">
        <v>8</v>
      </c>
    </row>
    <row r="72" spans="2:44" x14ac:dyDescent="0.2">
      <c r="B72" s="26">
        <v>52.4</v>
      </c>
      <c r="C72" s="35">
        <v>2088</v>
      </c>
      <c r="D72" s="25" t="s">
        <v>77</v>
      </c>
      <c r="E72" s="22">
        <f>VLOOKUP(C72,$AU$8:$AW$39,3)</f>
        <v>3</v>
      </c>
      <c r="F72" s="26" t="s">
        <v>46</v>
      </c>
      <c r="G72" s="26" t="s">
        <v>68</v>
      </c>
      <c r="H72" s="26" t="s">
        <v>69</v>
      </c>
      <c r="I72" s="26">
        <v>14.1</v>
      </c>
      <c r="J72" s="26">
        <v>13.15</v>
      </c>
      <c r="K72" s="26">
        <v>12.15</v>
      </c>
      <c r="L72" s="26">
        <v>11.15</v>
      </c>
      <c r="M72" s="26" t="s">
        <v>36</v>
      </c>
      <c r="N72" s="26"/>
      <c r="O72" s="26">
        <v>0.04</v>
      </c>
      <c r="P72" s="26">
        <v>5.0999999999999996</v>
      </c>
      <c r="Q72" s="26">
        <v>11.2</v>
      </c>
      <c r="R72" s="26">
        <v>52.4</v>
      </c>
      <c r="S72" s="26">
        <v>75.099999999999994</v>
      </c>
      <c r="T72" s="27" t="s">
        <v>71</v>
      </c>
      <c r="U72" s="41">
        <f>(w20_4port_lg_bvmv!$O$35*O72)+(w20_4port_lg_bvmv!$O$36)</f>
        <v>32.549999999999997</v>
      </c>
      <c r="V72" s="43">
        <f>U72-R72</f>
        <v>-19.850000000000001</v>
      </c>
      <c r="W72" s="47">
        <f>R72/U72</f>
        <v>1.609831029185868</v>
      </c>
      <c r="Z72" s="26">
        <v>68.8</v>
      </c>
      <c r="AA72" s="35">
        <v>2090</v>
      </c>
      <c r="AB72" s="25" t="s">
        <v>77</v>
      </c>
      <c r="AC72" s="22">
        <v>3</v>
      </c>
      <c r="AD72" s="26">
        <v>17.100000000000001</v>
      </c>
      <c r="AE72" s="26">
        <v>17.149999999999999</v>
      </c>
      <c r="AF72" s="26">
        <v>16.149999999999999</v>
      </c>
      <c r="AG72" s="26">
        <v>15.15</v>
      </c>
      <c r="AH72" s="26">
        <v>14.15</v>
      </c>
      <c r="AI72" s="26">
        <v>13.15</v>
      </c>
      <c r="AJ72" s="26">
        <v>12.15</v>
      </c>
      <c r="AK72" s="26" t="s">
        <v>65</v>
      </c>
      <c r="AL72" s="26"/>
      <c r="AM72" s="26" t="s">
        <v>66</v>
      </c>
      <c r="AN72" s="26">
        <v>5.3</v>
      </c>
      <c r="AO72" s="26">
        <v>12.8</v>
      </c>
      <c r="AP72" s="26">
        <v>68.8</v>
      </c>
      <c r="AQ72" s="26">
        <v>92.1</v>
      </c>
      <c r="AR72" s="27" t="s">
        <v>67</v>
      </c>
    </row>
    <row r="73" spans="2:44" x14ac:dyDescent="0.2">
      <c r="B73" s="26">
        <v>68.8</v>
      </c>
      <c r="C73" s="35">
        <v>2090</v>
      </c>
      <c r="D73" s="25" t="s">
        <v>77</v>
      </c>
      <c r="E73" s="22">
        <f t="shared" ref="E73" si="17">VLOOKUP(C73,$AU$8:$AW$39,3)</f>
        <v>3</v>
      </c>
      <c r="F73" s="26">
        <v>17.100000000000001</v>
      </c>
      <c r="G73" s="26">
        <v>17.149999999999999</v>
      </c>
      <c r="H73" s="26">
        <v>16.149999999999999</v>
      </c>
      <c r="I73" s="26">
        <v>15.15</v>
      </c>
      <c r="J73" s="26">
        <v>14.15</v>
      </c>
      <c r="K73" s="26">
        <v>13.15</v>
      </c>
      <c r="L73" s="26">
        <v>12.15</v>
      </c>
      <c r="M73" s="26" t="s">
        <v>65</v>
      </c>
      <c r="N73" s="26"/>
      <c r="O73" s="26">
        <v>0.05</v>
      </c>
      <c r="P73" s="26">
        <v>5.3</v>
      </c>
      <c r="Q73" s="26">
        <v>12.8</v>
      </c>
      <c r="R73" s="26">
        <v>68.8</v>
      </c>
      <c r="S73" s="26">
        <v>92.1</v>
      </c>
      <c r="T73" s="27" t="s">
        <v>67</v>
      </c>
      <c r="U73" s="41">
        <f>(w20_4port_lg_bvmv!$O$35*O73)+(w20_4port_lg_bvmv!$O$36)</f>
        <v>32.15</v>
      </c>
      <c r="V73" s="43">
        <f>U73-R73</f>
        <v>-36.65</v>
      </c>
      <c r="W73" s="47">
        <f>R73/U73</f>
        <v>2.1399688958009331</v>
      </c>
      <c r="Z73" s="26">
        <v>52.4</v>
      </c>
      <c r="AA73" s="35">
        <v>2088</v>
      </c>
      <c r="AB73" s="25" t="s">
        <v>77</v>
      </c>
      <c r="AC73" s="26">
        <v>3</v>
      </c>
      <c r="AD73" s="26" t="s">
        <v>46</v>
      </c>
      <c r="AE73" s="26" t="s">
        <v>68</v>
      </c>
      <c r="AF73" s="26" t="s">
        <v>69</v>
      </c>
      <c r="AG73" s="26">
        <v>14.1</v>
      </c>
      <c r="AH73" s="26">
        <v>13.15</v>
      </c>
      <c r="AI73" s="26">
        <v>12.15</v>
      </c>
      <c r="AJ73" s="26">
        <v>11.15</v>
      </c>
      <c r="AK73" s="26" t="s">
        <v>36</v>
      </c>
      <c r="AL73" s="26"/>
      <c r="AM73" s="26" t="s">
        <v>70</v>
      </c>
      <c r="AN73" s="26">
        <v>5.0999999999999996</v>
      </c>
      <c r="AO73" s="26">
        <v>11.2</v>
      </c>
      <c r="AP73" s="26">
        <v>52.4</v>
      </c>
      <c r="AQ73" s="26">
        <v>75.099999999999994</v>
      </c>
      <c r="AR73" s="27" t="s">
        <v>71</v>
      </c>
    </row>
    <row r="78" spans="2:44" x14ac:dyDescent="0.2">
      <c r="B78" s="69" t="s">
        <v>94</v>
      </c>
      <c r="U78" s="40" t="s">
        <v>86</v>
      </c>
      <c r="V78"/>
    </row>
    <row r="79" spans="2:44" x14ac:dyDescent="0.2">
      <c r="C79" s="36" t="s">
        <v>0</v>
      </c>
      <c r="D79" s="37" t="s">
        <v>79</v>
      </c>
      <c r="E79" s="36" t="s">
        <v>90</v>
      </c>
      <c r="F79" s="5" t="s">
        <v>80</v>
      </c>
      <c r="G79" s="37"/>
      <c r="H79" s="37"/>
      <c r="I79" s="37"/>
      <c r="J79" s="37"/>
      <c r="K79" s="37"/>
      <c r="L79" s="37"/>
      <c r="M79" s="37"/>
      <c r="N79" s="37"/>
      <c r="O79" s="4" t="s">
        <v>3</v>
      </c>
      <c r="P79" s="4" t="s">
        <v>4</v>
      </c>
      <c r="Q79" s="4" t="s">
        <v>5</v>
      </c>
      <c r="R79" s="4" t="s">
        <v>6</v>
      </c>
      <c r="S79" s="4" t="s">
        <v>7</v>
      </c>
      <c r="T79" s="4" t="s">
        <v>8</v>
      </c>
      <c r="U79" s="40" t="s">
        <v>87</v>
      </c>
      <c r="V79" s="4" t="s">
        <v>89</v>
      </c>
      <c r="W79" s="36" t="s">
        <v>88</v>
      </c>
    </row>
    <row r="80" spans="2:44" x14ac:dyDescent="0.2">
      <c r="B80" s="48">
        <v>14.5</v>
      </c>
      <c r="C80" s="49">
        <v>2165</v>
      </c>
      <c r="D80" s="50" t="s">
        <v>77</v>
      </c>
      <c r="E80" s="39">
        <f t="shared" ref="E80:E87" si="18">VLOOKUP(C80,$AU$8:$AW$39,3)</f>
        <v>4</v>
      </c>
      <c r="F80" s="51" t="s">
        <v>35</v>
      </c>
      <c r="G80" s="51" t="s">
        <v>36</v>
      </c>
      <c r="H80" s="48"/>
      <c r="I80" s="48"/>
      <c r="J80" s="48"/>
      <c r="K80" s="48"/>
      <c r="L80" s="48"/>
      <c r="M80" s="48"/>
      <c r="N80" s="48"/>
      <c r="O80" s="48">
        <v>0.46</v>
      </c>
      <c r="P80" s="48">
        <v>0.5</v>
      </c>
      <c r="Q80" s="48">
        <v>0.9</v>
      </c>
      <c r="R80" s="48">
        <v>13.6</v>
      </c>
      <c r="S80" s="48">
        <v>26.5</v>
      </c>
      <c r="T80" s="52" t="s">
        <v>43</v>
      </c>
      <c r="U80" s="41">
        <f t="shared" ref="U80:U87" si="19">($O$91*O80)+($O$92)</f>
        <v>13.54</v>
      </c>
      <c r="V80" s="43">
        <f>U80-R80</f>
        <v>-6.0000000000000497E-2</v>
      </c>
      <c r="W80" s="47">
        <f>R80/U80</f>
        <v>1.0044313146233383</v>
      </c>
    </row>
    <row r="81" spans="2:23" x14ac:dyDescent="0.2">
      <c r="B81" s="48">
        <v>15.3</v>
      </c>
      <c r="C81" s="49">
        <v>2166</v>
      </c>
      <c r="D81" s="50" t="s">
        <v>77</v>
      </c>
      <c r="E81" s="39">
        <f t="shared" si="18"/>
        <v>4</v>
      </c>
      <c r="F81" s="51" t="s">
        <v>35</v>
      </c>
      <c r="G81" s="51" t="s">
        <v>36</v>
      </c>
      <c r="H81" s="48"/>
      <c r="I81" s="48"/>
      <c r="J81" s="48"/>
      <c r="K81" s="48"/>
      <c r="L81" s="48"/>
      <c r="M81" s="48"/>
      <c r="N81" s="48"/>
      <c r="O81" s="48">
        <v>0.41</v>
      </c>
      <c r="P81" s="48">
        <v>0.8</v>
      </c>
      <c r="Q81" s="48">
        <v>1.1000000000000001</v>
      </c>
      <c r="R81" s="48">
        <v>15.5</v>
      </c>
      <c r="S81" s="48">
        <v>28.1</v>
      </c>
      <c r="T81" s="52" t="s">
        <v>43</v>
      </c>
      <c r="U81" s="41">
        <f t="shared" si="19"/>
        <v>15.580000000000002</v>
      </c>
      <c r="V81" s="43">
        <f>U81-R81</f>
        <v>8.0000000000001847E-2</v>
      </c>
      <c r="W81" s="47">
        <f>R81/U81</f>
        <v>0.99486521181001275</v>
      </c>
    </row>
    <row r="82" spans="2:23" x14ac:dyDescent="0.2">
      <c r="B82" s="48">
        <v>17.600000000000001</v>
      </c>
      <c r="C82" s="49">
        <v>2167</v>
      </c>
      <c r="D82" s="50" t="s">
        <v>77</v>
      </c>
      <c r="E82" s="39">
        <f t="shared" si="18"/>
        <v>4</v>
      </c>
      <c r="F82" s="51" t="s">
        <v>35</v>
      </c>
      <c r="G82" s="51" t="s">
        <v>36</v>
      </c>
      <c r="H82" s="48"/>
      <c r="I82" s="48"/>
      <c r="J82" s="48"/>
      <c r="K82" s="48"/>
      <c r="L82" s="48"/>
      <c r="M82" s="48"/>
      <c r="N82" s="48"/>
      <c r="O82" s="48">
        <v>0.36</v>
      </c>
      <c r="P82" s="48">
        <v>0.7</v>
      </c>
      <c r="Q82" s="48">
        <v>1.1000000000000001</v>
      </c>
      <c r="R82" s="48">
        <v>17.600000000000001</v>
      </c>
      <c r="S82" s="48">
        <v>31.5</v>
      </c>
      <c r="T82" s="52" t="s">
        <v>50</v>
      </c>
      <c r="U82" s="41">
        <f t="shared" si="19"/>
        <v>17.62</v>
      </c>
    </row>
    <row r="83" spans="2:23" x14ac:dyDescent="0.2">
      <c r="B83" s="48">
        <v>19.7</v>
      </c>
      <c r="C83" s="49">
        <v>2168</v>
      </c>
      <c r="D83" s="50" t="s">
        <v>77</v>
      </c>
      <c r="E83" s="39">
        <f t="shared" si="18"/>
        <v>4</v>
      </c>
      <c r="F83" s="51" t="s">
        <v>35</v>
      </c>
      <c r="G83" s="51" t="s">
        <v>36</v>
      </c>
      <c r="H83" s="48"/>
      <c r="I83" s="48"/>
      <c r="J83" s="48"/>
      <c r="K83" s="48"/>
      <c r="L83" s="48"/>
      <c r="M83" s="48"/>
      <c r="N83" s="48"/>
      <c r="O83" s="48">
        <v>0.31</v>
      </c>
      <c r="P83" s="48">
        <v>0.6</v>
      </c>
      <c r="Q83" s="48">
        <v>1.2</v>
      </c>
      <c r="R83" s="48">
        <v>19.7</v>
      </c>
      <c r="S83" s="48">
        <v>34.799999999999997</v>
      </c>
      <c r="T83" s="52" t="s">
        <v>38</v>
      </c>
      <c r="U83" s="41">
        <f t="shared" si="19"/>
        <v>19.66</v>
      </c>
    </row>
    <row r="84" spans="2:23" x14ac:dyDescent="0.2">
      <c r="B84" s="48">
        <v>20.100000000000001</v>
      </c>
      <c r="C84" s="49">
        <v>2403</v>
      </c>
      <c r="D84" s="50" t="s">
        <v>77</v>
      </c>
      <c r="E84" s="39">
        <f t="shared" si="18"/>
        <v>4</v>
      </c>
      <c r="F84" s="51" t="s">
        <v>35</v>
      </c>
      <c r="G84" s="51" t="s">
        <v>36</v>
      </c>
      <c r="H84" s="48"/>
      <c r="I84" s="48"/>
      <c r="J84" s="48"/>
      <c r="K84" s="48"/>
      <c r="L84" s="48"/>
      <c r="M84" s="48"/>
      <c r="N84" s="48"/>
      <c r="O84" s="48">
        <v>0.28000000000000003</v>
      </c>
      <c r="P84" s="48">
        <v>0.8</v>
      </c>
      <c r="Q84" s="48">
        <v>1.1000000000000001</v>
      </c>
      <c r="R84" s="48">
        <v>21</v>
      </c>
      <c r="S84" s="48">
        <v>35.200000000000003</v>
      </c>
      <c r="T84" s="52" t="s">
        <v>38</v>
      </c>
      <c r="U84" s="41">
        <f t="shared" si="19"/>
        <v>20.884</v>
      </c>
    </row>
    <row r="85" spans="2:23" x14ac:dyDescent="0.2">
      <c r="B85" s="48">
        <v>23.3</v>
      </c>
      <c r="C85" s="49">
        <v>2401</v>
      </c>
      <c r="D85" s="50" t="s">
        <v>77</v>
      </c>
      <c r="E85" s="39">
        <f t="shared" si="18"/>
        <v>4</v>
      </c>
      <c r="F85" s="51" t="s">
        <v>35</v>
      </c>
      <c r="G85" s="51" t="s">
        <v>36</v>
      </c>
      <c r="H85" s="48"/>
      <c r="I85" s="48"/>
      <c r="J85" s="48"/>
      <c r="K85" s="48"/>
      <c r="L85" s="48"/>
      <c r="M85" s="48"/>
      <c r="N85" s="48"/>
      <c r="O85" s="48">
        <v>0.23</v>
      </c>
      <c r="P85" s="48">
        <v>0.6</v>
      </c>
      <c r="Q85" s="48">
        <v>1.3</v>
      </c>
      <c r="R85" s="48">
        <v>23.3</v>
      </c>
      <c r="S85" s="48">
        <v>39.299999999999997</v>
      </c>
      <c r="T85" s="52" t="s">
        <v>45</v>
      </c>
      <c r="U85" s="41">
        <f t="shared" si="19"/>
        <v>22.923999999999999</v>
      </c>
    </row>
    <row r="86" spans="2:23" x14ac:dyDescent="0.2">
      <c r="B86" s="48">
        <v>24.1</v>
      </c>
      <c r="C86" s="49">
        <v>2169</v>
      </c>
      <c r="D86" s="50" t="s">
        <v>77</v>
      </c>
      <c r="E86" s="39">
        <f t="shared" si="18"/>
        <v>4</v>
      </c>
      <c r="F86" s="51" t="s">
        <v>35</v>
      </c>
      <c r="G86" s="51" t="s">
        <v>36</v>
      </c>
      <c r="H86" s="48"/>
      <c r="I86" s="48"/>
      <c r="J86" s="48"/>
      <c r="K86" s="48"/>
      <c r="L86" s="48"/>
      <c r="M86" s="48"/>
      <c r="N86" s="48"/>
      <c r="O86" s="48">
        <v>0.26</v>
      </c>
      <c r="P86" s="48">
        <v>0.9</v>
      </c>
      <c r="Q86" s="48">
        <v>1.4</v>
      </c>
      <c r="R86" s="48">
        <v>24.1</v>
      </c>
      <c r="S86" s="48">
        <v>42.3</v>
      </c>
      <c r="T86" s="52" t="s">
        <v>45</v>
      </c>
      <c r="U86" s="41">
        <f t="shared" si="19"/>
        <v>21.700000000000003</v>
      </c>
    </row>
    <row r="87" spans="2:23" x14ac:dyDescent="0.2">
      <c r="B87" s="48">
        <v>28.4</v>
      </c>
      <c r="C87" s="49">
        <v>2402</v>
      </c>
      <c r="D87" s="50" t="s">
        <v>77</v>
      </c>
      <c r="E87" s="39">
        <f t="shared" si="18"/>
        <v>4</v>
      </c>
      <c r="F87" s="51" t="s">
        <v>35</v>
      </c>
      <c r="G87" s="51" t="s">
        <v>36</v>
      </c>
      <c r="H87" s="48"/>
      <c r="I87" s="48"/>
      <c r="J87" s="48"/>
      <c r="K87" s="48"/>
      <c r="L87" s="48"/>
      <c r="M87" s="48"/>
      <c r="N87" s="48"/>
      <c r="O87" s="48">
        <v>0.18</v>
      </c>
      <c r="P87" s="48">
        <v>0.7</v>
      </c>
      <c r="Q87" s="48">
        <v>2.2000000000000002</v>
      </c>
      <c r="R87" s="48">
        <v>28.4</v>
      </c>
      <c r="S87" s="48">
        <v>46.1</v>
      </c>
      <c r="T87" s="52" t="s">
        <v>54</v>
      </c>
      <c r="U87" s="41">
        <f t="shared" si="19"/>
        <v>24.963999999999999</v>
      </c>
    </row>
    <row r="90" spans="2:23" x14ac:dyDescent="0.2">
      <c r="I90"/>
      <c r="J90"/>
      <c r="K90"/>
      <c r="L90"/>
      <c r="M90"/>
      <c r="N90" s="19" t="s">
        <v>92</v>
      </c>
      <c r="Q90"/>
      <c r="R90"/>
      <c r="S90"/>
      <c r="T90"/>
    </row>
    <row r="91" spans="2:23" x14ac:dyDescent="0.2">
      <c r="I91"/>
      <c r="J91"/>
      <c r="K91"/>
      <c r="L91"/>
      <c r="M91"/>
      <c r="N91"/>
      <c r="O91" s="10">
        <v>-40.799999999999997</v>
      </c>
      <c r="P91"/>
      <c r="Q91"/>
      <c r="R91"/>
      <c r="S91"/>
      <c r="T91"/>
    </row>
    <row r="92" spans="2:23" x14ac:dyDescent="0.2">
      <c r="I92"/>
      <c r="J92"/>
      <c r="K92"/>
      <c r="L92"/>
      <c r="M92"/>
      <c r="N92"/>
      <c r="O92" s="10">
        <v>32.308</v>
      </c>
      <c r="P92"/>
      <c r="Q92"/>
      <c r="R92"/>
      <c r="S92"/>
      <c r="T92"/>
      <c r="U92"/>
      <c r="V92"/>
    </row>
    <row r="93" spans="2:23" x14ac:dyDescent="0.2">
      <c r="I93"/>
      <c r="J93"/>
      <c r="K93"/>
      <c r="L93"/>
      <c r="M93"/>
      <c r="N93"/>
      <c r="O93" s="10"/>
      <c r="P93"/>
      <c r="Q93"/>
      <c r="R93"/>
      <c r="S93"/>
      <c r="T93"/>
      <c r="U93"/>
      <c r="V93"/>
    </row>
    <row r="94" spans="2:23" x14ac:dyDescent="0.2">
      <c r="I94"/>
      <c r="J94"/>
      <c r="K94"/>
      <c r="L94"/>
      <c r="M94"/>
      <c r="N94"/>
      <c r="O94" s="40" t="s">
        <v>86</v>
      </c>
      <c r="P94"/>
      <c r="Q94"/>
      <c r="R94"/>
      <c r="S94"/>
      <c r="T94"/>
      <c r="U94"/>
      <c r="V94"/>
    </row>
    <row r="95" spans="2:23" x14ac:dyDescent="0.2">
      <c r="I95"/>
      <c r="J95"/>
      <c r="K95"/>
      <c r="L95"/>
      <c r="M95"/>
      <c r="N95" s="4" t="s">
        <v>3</v>
      </c>
      <c r="O95" s="40" t="s">
        <v>87</v>
      </c>
      <c r="P95" s="4" t="s">
        <v>88</v>
      </c>
      <c r="Q95"/>
      <c r="R95"/>
      <c r="S95"/>
      <c r="T95"/>
      <c r="U95"/>
      <c r="V95"/>
    </row>
    <row r="96" spans="2:23" x14ac:dyDescent="0.2">
      <c r="I96"/>
      <c r="J96"/>
      <c r="K96"/>
      <c r="L96"/>
      <c r="M96"/>
      <c r="N96" s="7">
        <v>0.56000000000000005</v>
      </c>
      <c r="O96" s="41">
        <f t="shared" ref="O96:O107" si="20">($O$91*N96)+($O$92)</f>
        <v>9.4600000000000009</v>
      </c>
      <c r="P96"/>
      <c r="Q96"/>
      <c r="R96"/>
      <c r="S96"/>
      <c r="T96"/>
      <c r="U96"/>
      <c r="V96"/>
    </row>
    <row r="97" spans="2:23" x14ac:dyDescent="0.2">
      <c r="I97"/>
      <c r="J97"/>
      <c r="K97"/>
      <c r="L97"/>
      <c r="M97"/>
      <c r="N97" s="7">
        <v>0.51</v>
      </c>
      <c r="O97" s="41">
        <f t="shared" si="20"/>
        <v>11.5</v>
      </c>
      <c r="P97" s="42">
        <f>O97/O96</f>
        <v>1.2156448202959831</v>
      </c>
      <c r="Q97"/>
      <c r="R97"/>
      <c r="S97"/>
      <c r="T97"/>
      <c r="U97"/>
      <c r="V97"/>
    </row>
    <row r="98" spans="2:23" x14ac:dyDescent="0.2">
      <c r="I98"/>
      <c r="J98"/>
      <c r="K98"/>
      <c r="L98"/>
      <c r="M98"/>
      <c r="N98" s="7">
        <v>0.46</v>
      </c>
      <c r="O98" s="41">
        <f t="shared" si="20"/>
        <v>13.54</v>
      </c>
      <c r="P98" s="42">
        <f t="shared" ref="P98:P107" si="21">O98/O97</f>
        <v>1.1773913043478259</v>
      </c>
      <c r="Q98"/>
      <c r="R98"/>
      <c r="S98"/>
      <c r="T98"/>
      <c r="U98"/>
      <c r="V98"/>
    </row>
    <row r="99" spans="2:23" x14ac:dyDescent="0.2">
      <c r="I99"/>
      <c r="J99"/>
      <c r="K99"/>
      <c r="L99"/>
      <c r="M99"/>
      <c r="N99" s="7">
        <v>0.41</v>
      </c>
      <c r="O99" s="41">
        <f t="shared" si="20"/>
        <v>15.580000000000002</v>
      </c>
      <c r="P99" s="42">
        <f t="shared" si="21"/>
        <v>1.1506646971935008</v>
      </c>
      <c r="Q99"/>
      <c r="R99"/>
      <c r="S99"/>
      <c r="T99"/>
      <c r="U99"/>
      <c r="V99"/>
    </row>
    <row r="100" spans="2:23" x14ac:dyDescent="0.2">
      <c r="I100"/>
      <c r="J100"/>
      <c r="K100"/>
      <c r="L100"/>
      <c r="M100"/>
      <c r="N100" s="7">
        <v>0.36</v>
      </c>
      <c r="O100" s="41">
        <f t="shared" si="20"/>
        <v>17.62</v>
      </c>
      <c r="P100" s="42">
        <f t="shared" si="21"/>
        <v>1.1309370988446725</v>
      </c>
      <c r="Q100"/>
      <c r="R100"/>
      <c r="S100"/>
      <c r="T100"/>
      <c r="U100"/>
      <c r="V100"/>
    </row>
    <row r="101" spans="2:23" x14ac:dyDescent="0.2">
      <c r="I101"/>
      <c r="J101"/>
      <c r="K101"/>
      <c r="L101"/>
      <c r="M101"/>
      <c r="N101" s="7">
        <v>0.31</v>
      </c>
      <c r="O101" s="41">
        <f t="shared" si="20"/>
        <v>19.66</v>
      </c>
      <c r="P101" s="42">
        <f t="shared" si="21"/>
        <v>1.11577752553916</v>
      </c>
      <c r="Q101"/>
      <c r="R101"/>
      <c r="S101"/>
      <c r="T101"/>
      <c r="U101"/>
      <c r="V101"/>
    </row>
    <row r="102" spans="2:23" x14ac:dyDescent="0.2">
      <c r="I102"/>
      <c r="J102"/>
      <c r="K102"/>
      <c r="L102"/>
      <c r="M102"/>
      <c r="N102" s="7">
        <v>0.26</v>
      </c>
      <c r="O102" s="41">
        <f t="shared" si="20"/>
        <v>21.700000000000003</v>
      </c>
      <c r="P102" s="42">
        <f t="shared" si="21"/>
        <v>1.1037639877924721</v>
      </c>
      <c r="Q102"/>
      <c r="R102"/>
      <c r="S102"/>
      <c r="T102"/>
      <c r="U102"/>
      <c r="V102"/>
    </row>
    <row r="103" spans="2:23" x14ac:dyDescent="0.2">
      <c r="I103"/>
      <c r="J103"/>
      <c r="K103"/>
      <c r="L103"/>
      <c r="M103"/>
      <c r="N103" s="7">
        <v>0.21</v>
      </c>
      <c r="O103" s="41">
        <f t="shared" si="20"/>
        <v>23.740000000000002</v>
      </c>
      <c r="P103" s="42">
        <f t="shared" si="21"/>
        <v>1.0940092165898616</v>
      </c>
      <c r="Q103"/>
      <c r="R103"/>
      <c r="S103"/>
      <c r="T103"/>
      <c r="U103"/>
      <c r="V103"/>
    </row>
    <row r="104" spans="2:23" x14ac:dyDescent="0.2">
      <c r="I104"/>
      <c r="J104"/>
      <c r="K104"/>
      <c r="L104"/>
      <c r="M104"/>
      <c r="N104" s="7">
        <v>0.16</v>
      </c>
      <c r="O104" s="41">
        <f t="shared" si="20"/>
        <v>25.78</v>
      </c>
      <c r="P104" s="42">
        <f t="shared" si="21"/>
        <v>1.0859309182813817</v>
      </c>
      <c r="Q104"/>
      <c r="R104"/>
      <c r="S104"/>
      <c r="T104"/>
      <c r="U104"/>
      <c r="V104"/>
    </row>
    <row r="105" spans="2:23" x14ac:dyDescent="0.2">
      <c r="I105"/>
      <c r="J105"/>
      <c r="K105"/>
      <c r="L105"/>
      <c r="M105"/>
      <c r="N105" s="7">
        <v>0.11</v>
      </c>
      <c r="O105" s="41">
        <f t="shared" si="20"/>
        <v>27.82</v>
      </c>
      <c r="P105" s="42">
        <f t="shared" si="21"/>
        <v>1.0791311093871219</v>
      </c>
      <c r="Q105"/>
      <c r="R105"/>
      <c r="S105"/>
      <c r="T105"/>
      <c r="U105"/>
      <c r="V105"/>
    </row>
    <row r="106" spans="2:23" x14ac:dyDescent="0.2">
      <c r="I106"/>
      <c r="J106"/>
      <c r="K106"/>
      <c r="L106"/>
      <c r="M106"/>
      <c r="N106" s="7">
        <v>0.01</v>
      </c>
      <c r="O106" s="41">
        <f t="shared" si="20"/>
        <v>31.9</v>
      </c>
      <c r="P106" s="42">
        <f t="shared" si="21"/>
        <v>1.1466570812365204</v>
      </c>
      <c r="Q106"/>
      <c r="R106"/>
      <c r="S106"/>
      <c r="T106"/>
      <c r="U106"/>
      <c r="V106"/>
    </row>
    <row r="107" spans="2:23" x14ac:dyDescent="0.2">
      <c r="I107"/>
      <c r="J107"/>
      <c r="K107"/>
      <c r="L107"/>
      <c r="M107"/>
      <c r="N107" s="44">
        <v>0.3</v>
      </c>
      <c r="O107" s="45">
        <f t="shared" si="20"/>
        <v>20.068000000000001</v>
      </c>
      <c r="P107" s="46">
        <f t="shared" si="21"/>
        <v>0.62909090909090915</v>
      </c>
      <c r="Q107"/>
      <c r="R107"/>
      <c r="S107"/>
      <c r="T107"/>
      <c r="U107"/>
      <c r="V107"/>
    </row>
    <row r="108" spans="2:23" x14ac:dyDescent="0.2">
      <c r="I108"/>
      <c r="J108"/>
      <c r="K108"/>
      <c r="L108"/>
      <c r="M108"/>
      <c r="R108"/>
      <c r="S108"/>
      <c r="T108"/>
      <c r="U108"/>
      <c r="V108"/>
      <c r="W108"/>
    </row>
    <row r="109" spans="2:23" x14ac:dyDescent="0.2">
      <c r="N109"/>
      <c r="O109"/>
      <c r="P109"/>
      <c r="Q109"/>
      <c r="R109"/>
      <c r="S109"/>
      <c r="T109"/>
      <c r="U109"/>
      <c r="V109"/>
      <c r="W109"/>
    </row>
    <row r="110" spans="2:23" x14ac:dyDescent="0.2">
      <c r="N110"/>
      <c r="O110"/>
      <c r="P110"/>
      <c r="Q110"/>
      <c r="R110"/>
      <c r="S110"/>
      <c r="T110"/>
      <c r="U110"/>
      <c r="V110"/>
      <c r="W110"/>
    </row>
    <row r="111" spans="2:23" x14ac:dyDescent="0.2">
      <c r="N111"/>
      <c r="O111"/>
      <c r="P111"/>
      <c r="Q111"/>
      <c r="R111"/>
      <c r="S111"/>
      <c r="T111"/>
      <c r="U111"/>
      <c r="V111"/>
      <c r="W111"/>
    </row>
    <row r="112" spans="2:23" x14ac:dyDescent="0.2">
      <c r="B112" s="69" t="s">
        <v>95</v>
      </c>
      <c r="U112"/>
      <c r="V112"/>
      <c r="W112"/>
    </row>
    <row r="113" spans="1:23" x14ac:dyDescent="0.2">
      <c r="C113" s="36" t="s">
        <v>0</v>
      </c>
      <c r="D113" s="37" t="s">
        <v>79</v>
      </c>
      <c r="E113" s="36" t="s">
        <v>90</v>
      </c>
      <c r="F113" s="5" t="s">
        <v>80</v>
      </c>
      <c r="G113" s="37"/>
      <c r="H113" s="37"/>
      <c r="I113" s="37"/>
      <c r="J113" s="37"/>
      <c r="K113" s="37"/>
      <c r="L113" s="37"/>
      <c r="M113" s="37"/>
      <c r="N113" s="37"/>
      <c r="O113" s="4" t="s">
        <v>3</v>
      </c>
      <c r="P113" s="4" t="s">
        <v>4</v>
      </c>
      <c r="Q113" s="4" t="s">
        <v>5</v>
      </c>
      <c r="R113" s="4" t="s">
        <v>6</v>
      </c>
      <c r="S113" s="4" t="s">
        <v>7</v>
      </c>
      <c r="T113" s="4" t="s">
        <v>8</v>
      </c>
      <c r="U113"/>
      <c r="V113"/>
      <c r="W113"/>
    </row>
    <row r="114" spans="1:23" x14ac:dyDescent="0.2">
      <c r="B114" s="48"/>
      <c r="C114" s="49"/>
      <c r="D114" s="50" t="s">
        <v>77</v>
      </c>
      <c r="E114" s="39">
        <v>4</v>
      </c>
      <c r="F114" s="51" t="s">
        <v>35</v>
      </c>
      <c r="G114" s="51" t="s">
        <v>36</v>
      </c>
      <c r="H114" s="48"/>
      <c r="I114" s="48"/>
      <c r="J114" s="48"/>
      <c r="K114" s="48"/>
      <c r="L114" s="48"/>
      <c r="M114" s="48"/>
      <c r="N114" s="48"/>
      <c r="O114" s="48">
        <v>0.46</v>
      </c>
      <c r="P114" s="48">
        <v>0.5</v>
      </c>
      <c r="Q114" s="48">
        <v>0.9</v>
      </c>
      <c r="R114" s="48">
        <v>13.6</v>
      </c>
      <c r="S114" s="48">
        <v>26.5</v>
      </c>
      <c r="T114" s="52" t="s">
        <v>21</v>
      </c>
      <c r="U114" s="3" t="s">
        <v>93</v>
      </c>
      <c r="V114"/>
      <c r="W114"/>
    </row>
    <row r="115" spans="1:23" x14ac:dyDescent="0.2">
      <c r="A115" s="11"/>
      <c r="B115" s="73">
        <v>15.3</v>
      </c>
      <c r="C115" s="68">
        <v>2166</v>
      </c>
      <c r="D115" s="71" t="s">
        <v>77</v>
      </c>
      <c r="E115" s="72">
        <v>4</v>
      </c>
      <c r="F115" s="51" t="s">
        <v>35</v>
      </c>
      <c r="G115" s="51" t="s">
        <v>36</v>
      </c>
      <c r="H115" s="48"/>
      <c r="I115" s="48"/>
      <c r="J115" s="48"/>
      <c r="K115" s="48"/>
      <c r="L115" s="48"/>
      <c r="M115" s="48"/>
      <c r="N115" s="48"/>
      <c r="O115" s="73">
        <v>0.41</v>
      </c>
      <c r="P115" s="73">
        <v>0.8</v>
      </c>
      <c r="Q115" s="73">
        <v>1.1000000000000001</v>
      </c>
      <c r="R115" s="73">
        <v>15.6</v>
      </c>
      <c r="S115" s="73">
        <v>28.1</v>
      </c>
      <c r="T115" s="70" t="s">
        <v>43</v>
      </c>
      <c r="U115" t="s">
        <v>97</v>
      </c>
      <c r="V115"/>
      <c r="W115"/>
    </row>
    <row r="116" spans="1:23" x14ac:dyDescent="0.2">
      <c r="B116" s="73">
        <v>18.399999999999999</v>
      </c>
      <c r="C116" s="68">
        <v>2410</v>
      </c>
      <c r="D116" s="71" t="s">
        <v>77</v>
      </c>
      <c r="E116" s="72">
        <v>4</v>
      </c>
      <c r="F116" s="51" t="s">
        <v>35</v>
      </c>
      <c r="G116" s="51" t="s">
        <v>36</v>
      </c>
      <c r="H116" s="48"/>
      <c r="I116" s="48"/>
      <c r="J116" s="48"/>
      <c r="K116" s="48"/>
      <c r="L116" s="48"/>
      <c r="M116" s="48"/>
      <c r="N116" s="48"/>
      <c r="O116" s="73">
        <v>0.32</v>
      </c>
      <c r="P116" s="73">
        <v>0.7</v>
      </c>
      <c r="Q116" s="73">
        <v>1.1000000000000001</v>
      </c>
      <c r="R116" s="73">
        <v>18.3</v>
      </c>
      <c r="S116" s="73">
        <v>32.700000000000003</v>
      </c>
      <c r="T116" s="70" t="s">
        <v>9</v>
      </c>
      <c r="U116" s="19" t="s">
        <v>98</v>
      </c>
    </row>
    <row r="117" spans="1:23" x14ac:dyDescent="0.2">
      <c r="B117" s="73">
        <v>20.3</v>
      </c>
      <c r="C117" s="68">
        <v>2383</v>
      </c>
      <c r="D117" s="71" t="s">
        <v>77</v>
      </c>
      <c r="E117" s="72">
        <v>4</v>
      </c>
      <c r="F117" s="51" t="s">
        <v>35</v>
      </c>
      <c r="G117" s="51" t="s">
        <v>36</v>
      </c>
      <c r="H117" s="48"/>
      <c r="I117" s="48"/>
      <c r="J117" s="48"/>
      <c r="K117" s="48"/>
      <c r="L117" s="48"/>
      <c r="M117" s="48"/>
      <c r="N117" s="48"/>
      <c r="O117" s="73">
        <v>0.25</v>
      </c>
      <c r="P117" s="73">
        <v>0.6</v>
      </c>
      <c r="Q117" s="73">
        <v>0.8</v>
      </c>
      <c r="R117" s="73">
        <v>21</v>
      </c>
      <c r="S117" s="73">
        <v>36.700000000000003</v>
      </c>
      <c r="T117" s="70" t="s">
        <v>14</v>
      </c>
      <c r="U117" s="67" t="s">
        <v>99</v>
      </c>
    </row>
    <row r="118" spans="1:23" x14ac:dyDescent="0.2">
      <c r="B118" s="73">
        <v>23.3</v>
      </c>
      <c r="C118" s="68">
        <v>2392</v>
      </c>
      <c r="D118" s="71" t="s">
        <v>77</v>
      </c>
      <c r="E118" s="72">
        <v>4</v>
      </c>
      <c r="F118" s="51" t="s">
        <v>35</v>
      </c>
      <c r="G118" s="51" t="s">
        <v>36</v>
      </c>
      <c r="H118" s="48"/>
      <c r="I118" s="48"/>
      <c r="J118" s="48"/>
      <c r="K118" s="48"/>
      <c r="L118" s="48"/>
      <c r="M118" s="48"/>
      <c r="N118" s="48"/>
      <c r="O118" s="73">
        <v>0.2</v>
      </c>
      <c r="P118" s="73">
        <v>0.6</v>
      </c>
      <c r="Q118" s="73">
        <v>1.3</v>
      </c>
      <c r="R118" s="73">
        <v>24.2</v>
      </c>
      <c r="S118" s="73">
        <v>40.9</v>
      </c>
      <c r="T118" s="70" t="s">
        <v>13</v>
      </c>
      <c r="U118" s="67" t="s">
        <v>100</v>
      </c>
    </row>
    <row r="119" spans="1:23" x14ac:dyDescent="0.2">
      <c r="B119" s="73">
        <v>28.4</v>
      </c>
      <c r="C119" s="68">
        <v>2402</v>
      </c>
      <c r="D119" s="71" t="s">
        <v>77</v>
      </c>
      <c r="E119" s="72">
        <v>4</v>
      </c>
      <c r="F119" s="51" t="s">
        <v>35</v>
      </c>
      <c r="G119" s="51" t="s">
        <v>36</v>
      </c>
      <c r="H119" s="48"/>
      <c r="I119" s="48"/>
      <c r="J119" s="48"/>
      <c r="K119" s="48"/>
      <c r="L119" s="48"/>
      <c r="M119" s="48"/>
      <c r="N119" s="48"/>
      <c r="O119" s="73">
        <v>0.18</v>
      </c>
      <c r="P119" s="73">
        <v>0.7</v>
      </c>
      <c r="Q119" s="73">
        <v>2.2000000000000002</v>
      </c>
      <c r="R119" s="73">
        <v>27.8</v>
      </c>
      <c r="S119" s="73">
        <v>46.1</v>
      </c>
      <c r="T119" s="70" t="s">
        <v>96</v>
      </c>
      <c r="U119" s="67" t="s">
        <v>101</v>
      </c>
    </row>
    <row r="120" spans="1:23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3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3" x14ac:dyDescent="0.2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</sheetData>
  <sortState ref="AU8:AW39">
    <sortCondition ref="AU7"/>
  </sortState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R37"/>
  <sheetViews>
    <sheetView showGridLines="0" topLeftCell="A43" zoomScale="80" zoomScaleNormal="80" workbookViewId="0">
      <selection activeCell="R21" sqref="R21"/>
    </sheetView>
  </sheetViews>
  <sheetFormatPr defaultRowHeight="12.75" x14ac:dyDescent="0.2"/>
  <cols>
    <col min="1" max="3" width="9.140625" style="19"/>
    <col min="4" max="4" width="19" style="19" customWidth="1"/>
    <col min="5" max="6" width="9.140625" style="19" customWidth="1"/>
    <col min="7" max="27" width="9.140625" style="19"/>
    <col min="28" max="28" width="19.140625" style="19" customWidth="1"/>
    <col min="29" max="16384" width="9.140625" style="19"/>
  </cols>
  <sheetData>
    <row r="1" spans="1:44" ht="14.1" customHeight="1" x14ac:dyDescent="0.2"/>
    <row r="2" spans="1:44" ht="14.1" customHeight="1" x14ac:dyDescent="0.2">
      <c r="A2" s="3" t="s">
        <v>29</v>
      </c>
      <c r="C2"/>
      <c r="D2" s="3" t="s">
        <v>81</v>
      </c>
      <c r="E2" s="3"/>
      <c r="W2" s="19" t="s">
        <v>83</v>
      </c>
      <c r="Z2" s="19" t="s">
        <v>82</v>
      </c>
    </row>
    <row r="3" spans="1:44" ht="14.1" customHeight="1" x14ac:dyDescent="0.2">
      <c r="A3" s="3"/>
      <c r="C3"/>
      <c r="D3" s="3"/>
      <c r="E3" s="3"/>
    </row>
    <row r="4" spans="1:44" ht="14.1" customHeight="1" x14ac:dyDescent="0.2">
      <c r="A4" s="3"/>
      <c r="C4"/>
      <c r="D4" s="3"/>
      <c r="E4" s="3"/>
    </row>
    <row r="5" spans="1:44" ht="14.1" customHeight="1" x14ac:dyDescent="0.2">
      <c r="A5" s="3"/>
      <c r="C5"/>
      <c r="D5" s="3"/>
      <c r="E5" s="3"/>
    </row>
    <row r="6" spans="1:44" ht="14.1" customHeight="1" x14ac:dyDescent="0.2">
      <c r="B6" s="3"/>
      <c r="C6"/>
      <c r="D6" s="3"/>
      <c r="E6" s="3"/>
      <c r="U6" s="40" t="s">
        <v>86</v>
      </c>
      <c r="V6"/>
    </row>
    <row r="7" spans="1:44" ht="14.1" customHeight="1" x14ac:dyDescent="0.2">
      <c r="C7" s="36" t="s">
        <v>0</v>
      </c>
      <c r="D7" s="37" t="s">
        <v>79</v>
      </c>
      <c r="E7" s="36" t="s">
        <v>90</v>
      </c>
      <c r="F7" s="5" t="s">
        <v>80</v>
      </c>
      <c r="G7" s="37"/>
      <c r="H7" s="37"/>
      <c r="I7" s="37"/>
      <c r="J7" s="37"/>
      <c r="K7" s="37"/>
      <c r="L7" s="37"/>
      <c r="M7" s="37"/>
      <c r="N7" s="37"/>
      <c r="O7" s="4" t="s">
        <v>3</v>
      </c>
      <c r="P7" s="4" t="s">
        <v>4</v>
      </c>
      <c r="Q7" s="4" t="s">
        <v>5</v>
      </c>
      <c r="R7" s="4" t="s">
        <v>6</v>
      </c>
      <c r="S7" s="4" t="s">
        <v>7</v>
      </c>
      <c r="T7" s="4" t="s">
        <v>8</v>
      </c>
      <c r="U7" s="40" t="s">
        <v>87</v>
      </c>
      <c r="V7" s="4" t="s">
        <v>89</v>
      </c>
      <c r="W7" s="36" t="s">
        <v>88</v>
      </c>
      <c r="AA7" s="36" t="s">
        <v>0</v>
      </c>
      <c r="AB7" s="37" t="s">
        <v>79</v>
      </c>
      <c r="AC7" s="36" t="s">
        <v>90</v>
      </c>
      <c r="AD7" s="5" t="s">
        <v>80</v>
      </c>
      <c r="AE7" s="37"/>
      <c r="AF7" s="37"/>
      <c r="AG7" s="37"/>
      <c r="AH7" s="37"/>
      <c r="AI7" s="37"/>
      <c r="AJ7" s="37"/>
      <c r="AK7" s="37"/>
      <c r="AL7" s="37"/>
      <c r="AM7" s="4" t="s">
        <v>3</v>
      </c>
      <c r="AN7" s="4" t="s">
        <v>4</v>
      </c>
      <c r="AO7" s="4" t="s">
        <v>5</v>
      </c>
      <c r="AP7" s="4" t="s">
        <v>6</v>
      </c>
      <c r="AQ7" s="4" t="s">
        <v>7</v>
      </c>
      <c r="AR7" s="4" t="s">
        <v>8</v>
      </c>
    </row>
    <row r="8" spans="1:44" ht="14.1" customHeight="1" x14ac:dyDescent="0.2">
      <c r="B8" s="26">
        <v>11.9</v>
      </c>
      <c r="C8" s="24">
        <v>2218</v>
      </c>
      <c r="D8" s="25" t="s">
        <v>78</v>
      </c>
      <c r="E8" s="22">
        <f>VLOOKUP(C8,w20_4port_lg_mv!$AU$8:'w20_4port_lg_mv'!$AW$39,3)</f>
        <v>3</v>
      </c>
      <c r="F8" s="31" t="s">
        <v>46</v>
      </c>
      <c r="G8" s="31">
        <v>16.100000000000001</v>
      </c>
      <c r="H8" s="31">
        <v>15.1</v>
      </c>
      <c r="I8" s="31">
        <v>14.1</v>
      </c>
      <c r="J8" s="31" t="s">
        <v>47</v>
      </c>
      <c r="K8" s="26"/>
      <c r="L8" s="26"/>
      <c r="M8" s="26"/>
      <c r="N8" s="26"/>
      <c r="O8" s="26">
        <v>0.51</v>
      </c>
      <c r="P8" s="26">
        <v>0.9</v>
      </c>
      <c r="Q8" s="26">
        <v>1.2</v>
      </c>
      <c r="R8" s="26">
        <v>11.9</v>
      </c>
      <c r="S8" s="26">
        <v>21.1</v>
      </c>
      <c r="T8" s="27" t="s">
        <v>57</v>
      </c>
      <c r="U8" s="41">
        <f>(w20_4port_lg_bvmv!$O$35*O8)+(w20_4port_lg_bvmv!$O$36)</f>
        <v>13.75</v>
      </c>
      <c r="V8" s="43">
        <f>U8-R8</f>
        <v>1.8499999999999996</v>
      </c>
      <c r="W8" s="47">
        <f>R8/U8</f>
        <v>0.86545454545454548</v>
      </c>
      <c r="Z8" s="26">
        <v>20.9</v>
      </c>
      <c r="AA8" s="24">
        <v>2450</v>
      </c>
      <c r="AB8" s="25" t="s">
        <v>76</v>
      </c>
      <c r="AC8" s="22">
        <f>VLOOKUP(AA8,w20_4port_lg_mv!$AU$8:'w20_4port_lg_mv'!$AW$39,3)</f>
        <v>4</v>
      </c>
      <c r="AD8" s="30" t="s">
        <v>35</v>
      </c>
      <c r="AE8" s="30" t="s">
        <v>36</v>
      </c>
      <c r="AF8" s="26"/>
      <c r="AG8" s="26"/>
      <c r="AH8" s="26"/>
      <c r="AI8" s="26"/>
      <c r="AJ8" s="26"/>
      <c r="AK8" s="26"/>
      <c r="AL8" s="26"/>
      <c r="AM8" s="26" t="s">
        <v>41</v>
      </c>
      <c r="AN8" s="26">
        <v>0.3</v>
      </c>
      <c r="AO8" s="26">
        <v>1.3</v>
      </c>
      <c r="AP8" s="26">
        <v>20.9</v>
      </c>
      <c r="AQ8" s="26">
        <v>35.5</v>
      </c>
      <c r="AR8" s="27" t="s">
        <v>38</v>
      </c>
    </row>
    <row r="9" spans="1:44" ht="14.1" customHeight="1" x14ac:dyDescent="0.2">
      <c r="B9" s="26">
        <v>12.4</v>
      </c>
      <c r="C9" s="24">
        <v>2219</v>
      </c>
      <c r="D9" s="25" t="s">
        <v>78</v>
      </c>
      <c r="E9" s="22">
        <f>VLOOKUP(C9,w20_4port_lg_mv!$AU$8:'w20_4port_lg_mv'!$AW$39,3)</f>
        <v>3</v>
      </c>
      <c r="F9" s="31" t="s">
        <v>46</v>
      </c>
      <c r="G9" s="31">
        <v>16.100000000000001</v>
      </c>
      <c r="H9" s="31">
        <v>15.1</v>
      </c>
      <c r="I9" s="31">
        <v>14.1</v>
      </c>
      <c r="J9" s="31" t="s">
        <v>47</v>
      </c>
      <c r="K9" s="26"/>
      <c r="L9" s="26"/>
      <c r="M9" s="26"/>
      <c r="N9" s="26"/>
      <c r="O9" s="26">
        <v>0.48</v>
      </c>
      <c r="P9" s="26">
        <v>0</v>
      </c>
      <c r="Q9" s="26">
        <v>0.7</v>
      </c>
      <c r="R9" s="26">
        <v>12.4</v>
      </c>
      <c r="S9" s="26">
        <v>22</v>
      </c>
      <c r="T9" s="27" t="s">
        <v>40</v>
      </c>
      <c r="U9" s="41">
        <f>(w20_4port_lg_bvmv!$O$35*O9)+(w20_4port_lg_bvmv!$O$36)</f>
        <v>14.95</v>
      </c>
      <c r="V9" s="43">
        <f t="shared" ref="V9:V16" si="0">U9-R9</f>
        <v>2.5499999999999989</v>
      </c>
      <c r="W9" s="47">
        <f t="shared" ref="W9:W16" si="1">R9/U9</f>
        <v>0.82943143812709041</v>
      </c>
      <c r="Z9" s="26">
        <v>16.5</v>
      </c>
      <c r="AA9" s="24">
        <v>2446</v>
      </c>
      <c r="AB9" s="25" t="s">
        <v>76</v>
      </c>
      <c r="AC9" s="22">
        <f>VLOOKUP(AA9,w20_4port_lg_mv!$AU$8:'w20_4port_lg_mv'!$AW$39,3)</f>
        <v>4</v>
      </c>
      <c r="AD9" s="30" t="s">
        <v>35</v>
      </c>
      <c r="AE9" s="30" t="s">
        <v>36</v>
      </c>
      <c r="AF9" s="26"/>
      <c r="AG9" s="26"/>
      <c r="AH9" s="26"/>
      <c r="AI9" s="26"/>
      <c r="AJ9" s="26"/>
      <c r="AK9" s="26"/>
      <c r="AL9" s="26"/>
      <c r="AM9" s="26" t="s">
        <v>42</v>
      </c>
      <c r="AN9" s="26">
        <v>0.4</v>
      </c>
      <c r="AO9" s="26">
        <v>0.9</v>
      </c>
      <c r="AP9" s="26">
        <v>16.5</v>
      </c>
      <c r="AQ9" s="26">
        <v>28.6</v>
      </c>
      <c r="AR9" s="27" t="s">
        <v>43</v>
      </c>
    </row>
    <row r="10" spans="1:44" ht="14.1" customHeight="1" x14ac:dyDescent="0.2">
      <c r="B10" s="48">
        <v>16.5</v>
      </c>
      <c r="C10" s="66">
        <v>2446</v>
      </c>
      <c r="D10" s="50" t="s">
        <v>76</v>
      </c>
      <c r="E10" s="39">
        <f>VLOOKUP(C10,w20_4port_lg_mv!$AU$8:'w20_4port_lg_mv'!$AW$39,3)</f>
        <v>4</v>
      </c>
      <c r="F10" s="51" t="s">
        <v>35</v>
      </c>
      <c r="G10" s="51" t="s">
        <v>36</v>
      </c>
      <c r="H10" s="48"/>
      <c r="I10" s="48"/>
      <c r="J10" s="48"/>
      <c r="K10" s="48"/>
      <c r="L10" s="48"/>
      <c r="M10" s="48"/>
      <c r="N10" s="48"/>
      <c r="O10" s="48">
        <v>0.37</v>
      </c>
      <c r="P10" s="48">
        <v>0.4</v>
      </c>
      <c r="Q10" s="48">
        <v>0.9</v>
      </c>
      <c r="R10" s="48">
        <v>16.5</v>
      </c>
      <c r="S10" s="48">
        <v>28.6</v>
      </c>
      <c r="T10" s="52" t="s">
        <v>43</v>
      </c>
      <c r="U10" s="53">
        <f>(w20_4port_lg_bvmv!$O$35*O10)+(w20_4port_lg_bvmv!$O$36)</f>
        <v>19.349999999999998</v>
      </c>
      <c r="V10" s="54">
        <f t="shared" si="0"/>
        <v>2.8499999999999979</v>
      </c>
      <c r="W10" s="55">
        <f t="shared" si="1"/>
        <v>0.85271317829457371</v>
      </c>
      <c r="Z10" s="26">
        <v>20.6</v>
      </c>
      <c r="AA10" s="24">
        <v>2445</v>
      </c>
      <c r="AB10" s="25" t="s">
        <v>76</v>
      </c>
      <c r="AC10" s="22">
        <f>VLOOKUP(AA10,w20_4port_lg_mv!$AU$8:'w20_4port_lg_mv'!$AW$39,3)</f>
        <v>3</v>
      </c>
      <c r="AD10" s="30" t="s">
        <v>35</v>
      </c>
      <c r="AE10" s="30" t="s">
        <v>36</v>
      </c>
      <c r="AF10" s="26"/>
      <c r="AG10" s="26"/>
      <c r="AH10" s="26"/>
      <c r="AI10" s="26"/>
      <c r="AJ10" s="26"/>
      <c r="AK10" s="26"/>
      <c r="AL10" s="26"/>
      <c r="AM10" s="26" t="s">
        <v>42</v>
      </c>
      <c r="AN10" s="26">
        <v>0.2</v>
      </c>
      <c r="AO10" s="26">
        <v>0.9</v>
      </c>
      <c r="AP10" s="26">
        <v>20.6</v>
      </c>
      <c r="AQ10" s="26">
        <v>36.200000000000003</v>
      </c>
      <c r="AR10" s="27" t="s">
        <v>38</v>
      </c>
    </row>
    <row r="11" spans="1:44" ht="14.1" customHeight="1" x14ac:dyDescent="0.2">
      <c r="B11" s="26">
        <v>18</v>
      </c>
      <c r="C11" s="24">
        <v>2080</v>
      </c>
      <c r="D11" s="25" t="s">
        <v>78</v>
      </c>
      <c r="E11" s="22">
        <f>VLOOKUP(C11,w20_4port_lg_mv!$AU$8:'w20_4port_lg_mv'!$AW$39,3)</f>
        <v>3</v>
      </c>
      <c r="F11" s="33" t="s">
        <v>46</v>
      </c>
      <c r="G11" s="33">
        <v>16.100000000000001</v>
      </c>
      <c r="H11" s="33">
        <v>15.1</v>
      </c>
      <c r="I11" s="33">
        <v>14.1</v>
      </c>
      <c r="J11" s="33">
        <v>12.1</v>
      </c>
      <c r="K11" s="33" t="s">
        <v>65</v>
      </c>
      <c r="L11" s="26"/>
      <c r="M11" s="26"/>
      <c r="N11" s="26"/>
      <c r="O11" s="26">
        <v>0.37</v>
      </c>
      <c r="P11" s="26">
        <v>0.1</v>
      </c>
      <c r="Q11" s="26">
        <v>0.7</v>
      </c>
      <c r="R11" s="26">
        <v>18</v>
      </c>
      <c r="S11" s="26">
        <v>31.2</v>
      </c>
      <c r="T11" s="27" t="s">
        <v>50</v>
      </c>
      <c r="U11" s="41">
        <f>(w20_4port_lg_bvmv!$O$35*O11)+(w20_4port_lg_bvmv!$O$36)</f>
        <v>19.349999999999998</v>
      </c>
      <c r="V11" s="43">
        <f t="shared" si="0"/>
        <v>1.3499999999999979</v>
      </c>
      <c r="W11" s="47">
        <f t="shared" si="1"/>
        <v>0.93023255813953498</v>
      </c>
      <c r="Z11" s="26">
        <v>23.2</v>
      </c>
      <c r="AA11" s="24">
        <v>2444</v>
      </c>
      <c r="AB11" s="25" t="s">
        <v>76</v>
      </c>
      <c r="AC11" s="22">
        <f>VLOOKUP(AA11,w20_4port_lg_mv!$AU$8:'w20_4port_lg_mv'!$AW$39,3)</f>
        <v>3</v>
      </c>
      <c r="AD11" s="30" t="s">
        <v>35</v>
      </c>
      <c r="AE11" s="30" t="s">
        <v>36</v>
      </c>
      <c r="AF11" s="26"/>
      <c r="AG11" s="26"/>
      <c r="AH11" s="26"/>
      <c r="AI11" s="26"/>
      <c r="AJ11" s="26"/>
      <c r="AK11" s="26"/>
      <c r="AL11" s="26"/>
      <c r="AM11" s="26" t="s">
        <v>44</v>
      </c>
      <c r="AN11" s="26">
        <v>0.4</v>
      </c>
      <c r="AO11" s="26">
        <v>1</v>
      </c>
      <c r="AP11" s="26">
        <v>23.2</v>
      </c>
      <c r="AQ11" s="26">
        <v>40</v>
      </c>
      <c r="AR11" s="27" t="s">
        <v>45</v>
      </c>
    </row>
    <row r="12" spans="1:44" ht="14.1" customHeight="1" x14ac:dyDescent="0.2">
      <c r="B12" s="26">
        <v>19.899999999999999</v>
      </c>
      <c r="C12" s="24">
        <v>2081</v>
      </c>
      <c r="D12" s="25" t="s">
        <v>78</v>
      </c>
      <c r="E12" s="22">
        <f>VLOOKUP(C12,w20_4port_lg_mv!$AU$8:'w20_4port_lg_mv'!$AW$39,3)</f>
        <v>3</v>
      </c>
      <c r="F12" s="33" t="s">
        <v>46</v>
      </c>
      <c r="G12" s="33">
        <v>16.100000000000001</v>
      </c>
      <c r="H12" s="33">
        <v>15.1</v>
      </c>
      <c r="I12" s="33">
        <v>14.1</v>
      </c>
      <c r="J12" s="33">
        <v>12.1</v>
      </c>
      <c r="K12" s="33" t="s">
        <v>65</v>
      </c>
      <c r="L12" s="26"/>
      <c r="M12" s="26"/>
      <c r="N12" s="26"/>
      <c r="O12" s="26">
        <v>0.32</v>
      </c>
      <c r="P12" s="26">
        <v>0</v>
      </c>
      <c r="Q12" s="26">
        <v>1.1000000000000001</v>
      </c>
      <c r="R12" s="26">
        <v>19.899999999999999</v>
      </c>
      <c r="S12" s="26">
        <v>34</v>
      </c>
      <c r="T12" s="27" t="s">
        <v>38</v>
      </c>
      <c r="U12" s="41">
        <f>(w20_4port_lg_bvmv!$O$35*O12)+(w20_4port_lg_bvmv!$O$36)</f>
        <v>21.349999999999998</v>
      </c>
      <c r="V12" s="43">
        <f t="shared" si="0"/>
        <v>1.4499999999999993</v>
      </c>
      <c r="W12" s="47">
        <f t="shared" si="1"/>
        <v>0.9320843091334895</v>
      </c>
      <c r="Z12" s="26">
        <v>12.4</v>
      </c>
      <c r="AA12" s="24">
        <v>2219</v>
      </c>
      <c r="AB12" s="25" t="s">
        <v>78</v>
      </c>
      <c r="AC12" s="22">
        <f>VLOOKUP(AA12,w20_4port_lg_mv!$AU$8:'w20_4port_lg_mv'!$AW$39,3)</f>
        <v>3</v>
      </c>
      <c r="AD12" s="31" t="s">
        <v>46</v>
      </c>
      <c r="AE12" s="31">
        <v>16.100000000000001</v>
      </c>
      <c r="AF12" s="31">
        <v>15.1</v>
      </c>
      <c r="AG12" s="31">
        <v>14.1</v>
      </c>
      <c r="AH12" s="31" t="s">
        <v>47</v>
      </c>
      <c r="AI12" s="26"/>
      <c r="AJ12" s="26"/>
      <c r="AK12" s="26"/>
      <c r="AL12" s="26"/>
      <c r="AM12" s="26" t="s">
        <v>55</v>
      </c>
      <c r="AN12" s="26">
        <v>0</v>
      </c>
      <c r="AO12" s="26">
        <v>0.7</v>
      </c>
      <c r="AP12" s="26">
        <v>12.4</v>
      </c>
      <c r="AQ12" s="26">
        <v>22</v>
      </c>
      <c r="AR12" s="27" t="s">
        <v>40</v>
      </c>
    </row>
    <row r="13" spans="1:44" ht="14.1" customHeight="1" x14ac:dyDescent="0.2">
      <c r="B13" s="26">
        <v>20.6</v>
      </c>
      <c r="C13" s="24">
        <v>2445</v>
      </c>
      <c r="D13" s="25" t="s">
        <v>76</v>
      </c>
      <c r="E13" s="22">
        <f>VLOOKUP(C13,w20_4port_lg_mv!$AU$8:'w20_4port_lg_mv'!$AW$39,3)</f>
        <v>3</v>
      </c>
      <c r="F13" s="30" t="s">
        <v>35</v>
      </c>
      <c r="G13" s="30" t="s">
        <v>36</v>
      </c>
      <c r="H13" s="26"/>
      <c r="I13" s="26"/>
      <c r="J13" s="26"/>
      <c r="K13" s="26"/>
      <c r="L13" s="26"/>
      <c r="M13" s="26"/>
      <c r="N13" s="26"/>
      <c r="O13" s="26">
        <v>0.37</v>
      </c>
      <c r="P13" s="26">
        <v>0.2</v>
      </c>
      <c r="Q13" s="26">
        <v>0.9</v>
      </c>
      <c r="R13" s="26">
        <v>20.6</v>
      </c>
      <c r="S13" s="26">
        <v>36.200000000000003</v>
      </c>
      <c r="T13" s="27" t="s">
        <v>38</v>
      </c>
      <c r="U13" s="41">
        <f>(w20_4port_lg_bvmv!$O$35*O13)+(w20_4port_lg_bvmv!$O$36)</f>
        <v>19.349999999999998</v>
      </c>
      <c r="V13" s="43">
        <f t="shared" si="0"/>
        <v>-1.2500000000000036</v>
      </c>
      <c r="W13" s="47">
        <f t="shared" si="1"/>
        <v>1.0645994832041346</v>
      </c>
      <c r="Z13" s="26">
        <v>11.9</v>
      </c>
      <c r="AA13" s="24">
        <v>2218</v>
      </c>
      <c r="AB13" s="25" t="s">
        <v>78</v>
      </c>
      <c r="AC13" s="22">
        <f>VLOOKUP(AA13,w20_4port_lg_mv!$AU$8:'w20_4port_lg_mv'!$AW$39,3)</f>
        <v>3</v>
      </c>
      <c r="AD13" s="31" t="s">
        <v>46</v>
      </c>
      <c r="AE13" s="31">
        <v>16.100000000000001</v>
      </c>
      <c r="AF13" s="31">
        <v>15.1</v>
      </c>
      <c r="AG13" s="31">
        <v>14.1</v>
      </c>
      <c r="AH13" s="31" t="s">
        <v>47</v>
      </c>
      <c r="AI13" s="26"/>
      <c r="AJ13" s="26"/>
      <c r="AK13" s="26"/>
      <c r="AL13" s="26"/>
      <c r="AM13" s="26" t="s">
        <v>56</v>
      </c>
      <c r="AN13" s="26">
        <v>0.9</v>
      </c>
      <c r="AO13" s="26">
        <v>1.2</v>
      </c>
      <c r="AP13" s="26">
        <v>11.9</v>
      </c>
      <c r="AQ13" s="26">
        <v>21.1</v>
      </c>
      <c r="AR13" s="27" t="s">
        <v>57</v>
      </c>
    </row>
    <row r="14" spans="1:44" ht="14.1" customHeight="1" x14ac:dyDescent="0.2">
      <c r="B14" s="48">
        <v>20.9</v>
      </c>
      <c r="C14" s="66">
        <v>2450</v>
      </c>
      <c r="D14" s="50" t="s">
        <v>76</v>
      </c>
      <c r="E14" s="39">
        <f>VLOOKUP(C14,w20_4port_lg_mv!$AU$8:'w20_4port_lg_mv'!$AW$39,3)</f>
        <v>4</v>
      </c>
      <c r="F14" s="51" t="s">
        <v>35</v>
      </c>
      <c r="G14" s="51" t="s">
        <v>36</v>
      </c>
      <c r="H14" s="48"/>
      <c r="I14" s="48"/>
      <c r="J14" s="48"/>
      <c r="K14" s="48"/>
      <c r="L14" s="48"/>
      <c r="M14" s="48"/>
      <c r="N14" s="48"/>
      <c r="O14" s="48">
        <v>0.27</v>
      </c>
      <c r="P14" s="48">
        <v>0.3</v>
      </c>
      <c r="Q14" s="48">
        <v>1.3</v>
      </c>
      <c r="R14" s="48">
        <v>20.9</v>
      </c>
      <c r="S14" s="48">
        <v>35.5</v>
      </c>
      <c r="T14" s="52" t="s">
        <v>38</v>
      </c>
      <c r="U14" s="53">
        <f>(w20_4port_lg_bvmv!$O$35*O14)+(w20_4port_lg_bvmv!$O$36)</f>
        <v>23.349999999999998</v>
      </c>
      <c r="V14" s="54">
        <f t="shared" si="0"/>
        <v>2.4499999999999993</v>
      </c>
      <c r="W14" s="55">
        <f t="shared" si="1"/>
        <v>0.89507494646680941</v>
      </c>
      <c r="Z14" s="26">
        <v>19.899999999999999</v>
      </c>
      <c r="AA14" s="24">
        <v>2081</v>
      </c>
      <c r="AB14" s="25" t="s">
        <v>78</v>
      </c>
      <c r="AC14" s="22">
        <f>VLOOKUP(AA14,w20_4port_lg_mv!$AU$8:'w20_4port_lg_mv'!$AW$39,3)</f>
        <v>3</v>
      </c>
      <c r="AD14" s="33" t="s">
        <v>46</v>
      </c>
      <c r="AE14" s="33">
        <v>16.100000000000001</v>
      </c>
      <c r="AF14" s="33">
        <v>15.1</v>
      </c>
      <c r="AG14" s="33">
        <v>14.1</v>
      </c>
      <c r="AH14" s="33">
        <v>12.1</v>
      </c>
      <c r="AI14" s="33" t="s">
        <v>65</v>
      </c>
      <c r="AJ14" s="26"/>
      <c r="AK14" s="26"/>
      <c r="AL14" s="26"/>
      <c r="AM14" s="26" t="s">
        <v>44</v>
      </c>
      <c r="AN14" s="26">
        <v>0</v>
      </c>
      <c r="AO14" s="26">
        <v>1.1000000000000001</v>
      </c>
      <c r="AP14" s="26">
        <v>19.899999999999999</v>
      </c>
      <c r="AQ14" s="26">
        <v>34</v>
      </c>
      <c r="AR14" s="27" t="s">
        <v>38</v>
      </c>
    </row>
    <row r="15" spans="1:44" ht="14.1" customHeight="1" x14ac:dyDescent="0.2">
      <c r="B15" s="26">
        <v>23.2</v>
      </c>
      <c r="C15" s="24">
        <v>2444</v>
      </c>
      <c r="D15" s="25" t="s">
        <v>76</v>
      </c>
      <c r="E15" s="22">
        <f>VLOOKUP(C15,w20_4port_lg_mv!$AU$8:'w20_4port_lg_mv'!$AW$39,3)</f>
        <v>3</v>
      </c>
      <c r="F15" s="30" t="s">
        <v>35</v>
      </c>
      <c r="G15" s="30" t="s">
        <v>36</v>
      </c>
      <c r="H15" s="26"/>
      <c r="I15" s="26"/>
      <c r="J15" s="26"/>
      <c r="K15" s="26"/>
      <c r="L15" s="26"/>
      <c r="M15" s="26"/>
      <c r="N15" s="26"/>
      <c r="O15" s="26">
        <v>0.32</v>
      </c>
      <c r="P15" s="26">
        <v>0.4</v>
      </c>
      <c r="Q15" s="26">
        <v>1</v>
      </c>
      <c r="R15" s="26">
        <v>23.2</v>
      </c>
      <c r="S15" s="26">
        <v>40</v>
      </c>
      <c r="T15" s="27" t="s">
        <v>45</v>
      </c>
      <c r="U15" s="41">
        <f>(w20_4port_lg_bvmv!$O$35*O15)+(w20_4port_lg_bvmv!$O$36)</f>
        <v>21.349999999999998</v>
      </c>
      <c r="V15" s="43">
        <f t="shared" si="0"/>
        <v>-1.8500000000000014</v>
      </c>
      <c r="W15" s="47">
        <f t="shared" si="1"/>
        <v>1.0866510538641687</v>
      </c>
      <c r="Z15" s="26">
        <v>18</v>
      </c>
      <c r="AA15" s="24">
        <v>2080</v>
      </c>
      <c r="AB15" s="25" t="s">
        <v>78</v>
      </c>
      <c r="AC15" s="22">
        <f>VLOOKUP(AA15,w20_4port_lg_mv!$AU$8:'w20_4port_lg_mv'!$AW$39,3)</f>
        <v>3</v>
      </c>
      <c r="AD15" s="33" t="s">
        <v>46</v>
      </c>
      <c r="AE15" s="33">
        <v>16.100000000000001</v>
      </c>
      <c r="AF15" s="33">
        <v>15.1</v>
      </c>
      <c r="AG15" s="33">
        <v>14.1</v>
      </c>
      <c r="AH15" s="33">
        <v>12.1</v>
      </c>
      <c r="AI15" s="33" t="s">
        <v>65</v>
      </c>
      <c r="AJ15" s="26"/>
      <c r="AK15" s="26"/>
      <c r="AL15" s="26"/>
      <c r="AM15" s="26" t="s">
        <v>42</v>
      </c>
      <c r="AN15" s="26">
        <v>0.1</v>
      </c>
      <c r="AO15" s="26">
        <v>0.7</v>
      </c>
      <c r="AP15" s="26">
        <v>18</v>
      </c>
      <c r="AQ15" s="26">
        <v>31.2</v>
      </c>
      <c r="AR15" s="27" t="s">
        <v>50</v>
      </c>
    </row>
    <row r="16" spans="1:44" ht="14.1" customHeight="1" x14ac:dyDescent="0.2">
      <c r="B16" s="26">
        <v>29.2</v>
      </c>
      <c r="C16" s="24">
        <v>2067</v>
      </c>
      <c r="D16" s="25" t="s">
        <v>78</v>
      </c>
      <c r="E16" s="22">
        <f>VLOOKUP(C16,w20_4port_lg_mv!$AU$8:'w20_4port_lg_mv'!$AW$39,3)</f>
        <v>3</v>
      </c>
      <c r="F16" s="33" t="s">
        <v>46</v>
      </c>
      <c r="G16" s="33">
        <v>16.100000000000001</v>
      </c>
      <c r="H16" s="33">
        <v>15.1</v>
      </c>
      <c r="I16" s="33">
        <v>14.1</v>
      </c>
      <c r="J16" s="33">
        <v>12.1</v>
      </c>
      <c r="K16" s="33" t="s">
        <v>65</v>
      </c>
      <c r="L16" s="26"/>
      <c r="M16" s="26"/>
      <c r="N16" s="26"/>
      <c r="O16" s="26">
        <v>0.17</v>
      </c>
      <c r="P16" s="26">
        <v>0.5</v>
      </c>
      <c r="Q16" s="26">
        <v>2.5</v>
      </c>
      <c r="R16" s="26">
        <v>29.2</v>
      </c>
      <c r="S16" s="26">
        <v>46.9</v>
      </c>
      <c r="T16" s="27" t="s">
        <v>54</v>
      </c>
      <c r="U16" s="41">
        <f>(w20_4port_lg_bvmv!$O$35*O16)+(w20_4port_lg_bvmv!$O$36)</f>
        <v>27.349999999999998</v>
      </c>
      <c r="V16" s="43">
        <f t="shared" si="0"/>
        <v>-1.8500000000000014</v>
      </c>
      <c r="W16" s="47">
        <f t="shared" si="1"/>
        <v>1.0676416819012797</v>
      </c>
      <c r="Z16" s="26">
        <v>29.2</v>
      </c>
      <c r="AA16" s="24">
        <v>2067</v>
      </c>
      <c r="AB16" s="25" t="s">
        <v>78</v>
      </c>
      <c r="AC16" s="22">
        <f>VLOOKUP(AA16,w20_4port_lg_mv!$AU$8:'w20_4port_lg_mv'!$AW$39,3)</f>
        <v>3</v>
      </c>
      <c r="AD16" s="33" t="s">
        <v>46</v>
      </c>
      <c r="AE16" s="33">
        <v>16.100000000000001</v>
      </c>
      <c r="AF16" s="33">
        <v>15.1</v>
      </c>
      <c r="AG16" s="33">
        <v>14.1</v>
      </c>
      <c r="AH16" s="33">
        <v>12.1</v>
      </c>
      <c r="AI16" s="33" t="s">
        <v>65</v>
      </c>
      <c r="AJ16" s="26"/>
      <c r="AK16" s="26"/>
      <c r="AL16" s="26"/>
      <c r="AM16" s="26" t="s">
        <v>72</v>
      </c>
      <c r="AN16" s="26">
        <v>0.5</v>
      </c>
      <c r="AO16" s="26">
        <v>2.5</v>
      </c>
      <c r="AP16" s="26">
        <v>29.2</v>
      </c>
      <c r="AQ16" s="26">
        <v>46.9</v>
      </c>
      <c r="AR16" s="27" t="s">
        <v>54</v>
      </c>
    </row>
    <row r="17" spans="2:23" ht="14.1" customHeight="1" x14ac:dyDescent="0.2"/>
    <row r="18" spans="2:23" ht="14.1" customHeight="1" x14ac:dyDescent="0.2"/>
    <row r="19" spans="2:23" x14ac:dyDescent="0.2">
      <c r="U19" s="40" t="s">
        <v>86</v>
      </c>
      <c r="V19"/>
    </row>
    <row r="20" spans="2:23" x14ac:dyDescent="0.2">
      <c r="C20" s="36" t="s">
        <v>0</v>
      </c>
      <c r="D20" s="37" t="s">
        <v>79</v>
      </c>
      <c r="E20" s="36" t="s">
        <v>90</v>
      </c>
      <c r="F20" s="5" t="s">
        <v>80</v>
      </c>
      <c r="G20" s="37"/>
      <c r="H20" s="37"/>
      <c r="I20" s="37"/>
      <c r="J20" s="37"/>
      <c r="K20" s="37"/>
      <c r="L20" s="37"/>
      <c r="M20" s="37"/>
      <c r="N20" s="37"/>
      <c r="O20" s="4" t="s">
        <v>3</v>
      </c>
      <c r="P20" s="4" t="s">
        <v>4</v>
      </c>
      <c r="Q20" s="4" t="s">
        <v>5</v>
      </c>
      <c r="R20" s="4" t="s">
        <v>6</v>
      </c>
      <c r="S20" s="4" t="s">
        <v>7</v>
      </c>
      <c r="T20" s="4" t="s">
        <v>8</v>
      </c>
      <c r="U20" s="40" t="s">
        <v>87</v>
      </c>
      <c r="V20" s="4" t="s">
        <v>89</v>
      </c>
      <c r="W20" s="36" t="s">
        <v>88</v>
      </c>
    </row>
    <row r="21" spans="2:23" x14ac:dyDescent="0.2">
      <c r="B21" s="48">
        <v>16.5</v>
      </c>
      <c r="C21" s="66">
        <v>2446</v>
      </c>
      <c r="D21" s="50" t="s">
        <v>76</v>
      </c>
      <c r="E21" s="39">
        <f>VLOOKUP(C21,w20_4port_lg_mv!$AU$8:'w20_4port_lg_mv'!$AW$39,3)</f>
        <v>4</v>
      </c>
      <c r="F21" s="51" t="s">
        <v>35</v>
      </c>
      <c r="G21" s="51" t="s">
        <v>36</v>
      </c>
      <c r="H21" s="48"/>
      <c r="I21" s="48"/>
      <c r="J21" s="48"/>
      <c r="K21" s="48"/>
      <c r="L21" s="48"/>
      <c r="M21" s="48"/>
      <c r="N21" s="48"/>
      <c r="O21" s="48">
        <v>0.37</v>
      </c>
      <c r="P21" s="48">
        <v>0.4</v>
      </c>
      <c r="Q21" s="48">
        <v>0.9</v>
      </c>
      <c r="R21" s="48">
        <v>16.5</v>
      </c>
      <c r="S21" s="48">
        <v>28.6</v>
      </c>
      <c r="T21" s="52" t="s">
        <v>43</v>
      </c>
      <c r="U21" s="53">
        <f>(w20_4port_lg_bvmv!$O$35*O21)+(w20_4port_lg_bvmv!$O$36)</f>
        <v>19.349999999999998</v>
      </c>
      <c r="V21" s="54">
        <f>U21-R21</f>
        <v>2.8499999999999979</v>
      </c>
      <c r="W21" s="55">
        <f>R21/U21</f>
        <v>0.85271317829457371</v>
      </c>
    </row>
    <row r="22" spans="2:23" x14ac:dyDescent="0.2">
      <c r="B22" s="26">
        <v>20.6</v>
      </c>
      <c r="C22" s="24">
        <v>2445</v>
      </c>
      <c r="D22" s="25" t="s">
        <v>76</v>
      </c>
      <c r="E22" s="22">
        <f>VLOOKUP(C22,w20_4port_lg_mv!$AU$8:'w20_4port_lg_mv'!$AW$39,3)</f>
        <v>3</v>
      </c>
      <c r="F22" s="30" t="s">
        <v>35</v>
      </c>
      <c r="G22" s="30" t="s">
        <v>36</v>
      </c>
      <c r="H22" s="26"/>
      <c r="I22" s="26"/>
      <c r="J22" s="26"/>
      <c r="K22" s="26"/>
      <c r="L22" s="26"/>
      <c r="M22" s="26"/>
      <c r="N22" s="26"/>
      <c r="O22" s="26">
        <v>0.37</v>
      </c>
      <c r="P22" s="26">
        <v>0.2</v>
      </c>
      <c r="Q22" s="26">
        <v>0.9</v>
      </c>
      <c r="R22" s="26">
        <v>20.6</v>
      </c>
      <c r="S22" s="26">
        <v>36.200000000000003</v>
      </c>
      <c r="T22" s="27" t="s">
        <v>38</v>
      </c>
      <c r="U22" s="41">
        <f>(w20_4port_lg_bvmv!$O$35*O22)+(w20_4port_lg_bvmv!$O$36)</f>
        <v>19.349999999999998</v>
      </c>
      <c r="V22" s="43">
        <f t="shared" ref="V22:V24" si="2">U22-R22</f>
        <v>-1.2500000000000036</v>
      </c>
      <c r="W22" s="47">
        <f t="shared" ref="W22:W24" si="3">R22/U22</f>
        <v>1.0645994832041346</v>
      </c>
    </row>
    <row r="23" spans="2:23" x14ac:dyDescent="0.2">
      <c r="B23" s="48">
        <v>20.9</v>
      </c>
      <c r="C23" s="66">
        <v>2450</v>
      </c>
      <c r="D23" s="50" t="s">
        <v>76</v>
      </c>
      <c r="E23" s="39">
        <f>VLOOKUP(C23,w20_4port_lg_mv!$AU$8:'w20_4port_lg_mv'!$AW$39,3)</f>
        <v>4</v>
      </c>
      <c r="F23" s="51" t="s">
        <v>35</v>
      </c>
      <c r="G23" s="51" t="s">
        <v>36</v>
      </c>
      <c r="H23" s="48"/>
      <c r="I23" s="48"/>
      <c r="J23" s="48"/>
      <c r="K23" s="48"/>
      <c r="L23" s="48"/>
      <c r="M23" s="48"/>
      <c r="N23" s="48"/>
      <c r="O23" s="48">
        <v>0.27</v>
      </c>
      <c r="P23" s="48">
        <v>0.3</v>
      </c>
      <c r="Q23" s="48">
        <v>1.3</v>
      </c>
      <c r="R23" s="48">
        <v>20.9</v>
      </c>
      <c r="S23" s="48">
        <v>35.5</v>
      </c>
      <c r="T23" s="52" t="s">
        <v>38</v>
      </c>
      <c r="U23" s="53">
        <f>(w20_4port_lg_bvmv!$O$35*O23)+(w20_4port_lg_bvmv!$O$36)</f>
        <v>23.349999999999998</v>
      </c>
      <c r="V23" s="54">
        <f t="shared" si="2"/>
        <v>2.4499999999999993</v>
      </c>
      <c r="W23" s="55">
        <f t="shared" si="3"/>
        <v>0.89507494646680941</v>
      </c>
    </row>
    <row r="24" spans="2:23" x14ac:dyDescent="0.2">
      <c r="B24" s="26">
        <v>23.2</v>
      </c>
      <c r="C24" s="24">
        <v>2444</v>
      </c>
      <c r="D24" s="25" t="s">
        <v>76</v>
      </c>
      <c r="E24" s="22">
        <f>VLOOKUP(C24,w20_4port_lg_mv!$AU$8:'w20_4port_lg_mv'!$AW$39,3)</f>
        <v>3</v>
      </c>
      <c r="F24" s="30" t="s">
        <v>35</v>
      </c>
      <c r="G24" s="30" t="s">
        <v>36</v>
      </c>
      <c r="H24" s="26"/>
      <c r="I24" s="26"/>
      <c r="J24" s="26"/>
      <c r="K24" s="26"/>
      <c r="L24" s="26"/>
      <c r="M24" s="26"/>
      <c r="N24" s="26"/>
      <c r="O24" s="26">
        <v>0.32</v>
      </c>
      <c r="P24" s="26">
        <v>0.4</v>
      </c>
      <c r="Q24" s="26">
        <v>1</v>
      </c>
      <c r="R24" s="26">
        <v>23.2</v>
      </c>
      <c r="S24" s="26">
        <v>40</v>
      </c>
      <c r="T24" s="27" t="s">
        <v>45</v>
      </c>
      <c r="U24" s="41">
        <f>(w20_4port_lg_bvmv!$O$35*O24)+(w20_4port_lg_bvmv!$O$36)</f>
        <v>21.349999999999998</v>
      </c>
      <c r="V24" s="43">
        <f t="shared" si="2"/>
        <v>-1.8500000000000014</v>
      </c>
      <c r="W24" s="47">
        <f t="shared" si="3"/>
        <v>1.0866510538641687</v>
      </c>
    </row>
    <row r="27" spans="2:23" x14ac:dyDescent="0.2">
      <c r="U27" s="40" t="s">
        <v>86</v>
      </c>
      <c r="V27"/>
    </row>
    <row r="28" spans="2:23" x14ac:dyDescent="0.2">
      <c r="C28" s="36" t="s">
        <v>0</v>
      </c>
      <c r="D28" s="37" t="s">
        <v>79</v>
      </c>
      <c r="E28" s="36" t="s">
        <v>90</v>
      </c>
      <c r="F28" s="5" t="s">
        <v>80</v>
      </c>
      <c r="G28" s="37"/>
      <c r="H28" s="37"/>
      <c r="I28" s="37"/>
      <c r="J28" s="37"/>
      <c r="K28" s="37"/>
      <c r="L28" s="37"/>
      <c r="M28" s="37"/>
      <c r="N28" s="37"/>
      <c r="O28" s="4" t="s">
        <v>3</v>
      </c>
      <c r="P28" s="4" t="s">
        <v>4</v>
      </c>
      <c r="Q28" s="4" t="s">
        <v>5</v>
      </c>
      <c r="R28" s="4" t="s">
        <v>6</v>
      </c>
      <c r="S28" s="4" t="s">
        <v>7</v>
      </c>
      <c r="T28" s="4" t="s">
        <v>8</v>
      </c>
      <c r="U28" s="40" t="s">
        <v>87</v>
      </c>
      <c r="V28" s="4" t="s">
        <v>89</v>
      </c>
      <c r="W28" s="36" t="s">
        <v>88</v>
      </c>
    </row>
    <row r="29" spans="2:23" x14ac:dyDescent="0.2">
      <c r="B29" s="26">
        <v>11.9</v>
      </c>
      <c r="C29" s="24">
        <v>2218</v>
      </c>
      <c r="D29" s="25" t="s">
        <v>78</v>
      </c>
      <c r="E29" s="22">
        <f>VLOOKUP(C29,w20_4port_lg_mv!$AU$8:'w20_4port_lg_mv'!$AW$39,3)</f>
        <v>3</v>
      </c>
      <c r="F29" s="31" t="s">
        <v>46</v>
      </c>
      <c r="G29" s="31">
        <v>16.100000000000001</v>
      </c>
      <c r="H29" s="31">
        <v>15.1</v>
      </c>
      <c r="I29" s="31">
        <v>14.1</v>
      </c>
      <c r="J29" s="31" t="s">
        <v>47</v>
      </c>
      <c r="K29" s="26"/>
      <c r="L29" s="26"/>
      <c r="M29" s="26"/>
      <c r="N29" s="26"/>
      <c r="O29" s="26">
        <v>0.53</v>
      </c>
      <c r="P29" s="26">
        <v>0.9</v>
      </c>
      <c r="Q29" s="26">
        <v>1.2</v>
      </c>
      <c r="R29" s="26">
        <v>11.9</v>
      </c>
      <c r="S29" s="26">
        <v>21.1</v>
      </c>
      <c r="T29" s="27" t="s">
        <v>57</v>
      </c>
      <c r="U29" s="41">
        <f>(w20_4port_lg_bvmv!$O$35*O29)+(w20_4port_lg_bvmv!$O$36)</f>
        <v>12.949999999999996</v>
      </c>
      <c r="V29" s="43">
        <f>U29-R29</f>
        <v>1.0499999999999954</v>
      </c>
      <c r="W29" s="47">
        <f>R29/U29</f>
        <v>0.9189189189189193</v>
      </c>
    </row>
    <row r="30" spans="2:23" x14ac:dyDescent="0.2">
      <c r="B30" s="26">
        <v>12.4</v>
      </c>
      <c r="C30" s="24">
        <v>2219</v>
      </c>
      <c r="D30" s="25" t="s">
        <v>78</v>
      </c>
      <c r="E30" s="22">
        <f>VLOOKUP(C30,w20_4port_lg_mv!$AU$8:'w20_4port_lg_mv'!$AW$39,3)</f>
        <v>3</v>
      </c>
      <c r="F30" s="31" t="s">
        <v>46</v>
      </c>
      <c r="G30" s="31">
        <v>16.100000000000001</v>
      </c>
      <c r="H30" s="31">
        <v>15.1</v>
      </c>
      <c r="I30" s="31">
        <v>14.1</v>
      </c>
      <c r="J30" s="31" t="s">
        <v>47</v>
      </c>
      <c r="K30" s="26"/>
      <c r="L30" s="26"/>
      <c r="M30" s="26"/>
      <c r="N30" s="26"/>
      <c r="O30" s="26">
        <v>0.48</v>
      </c>
      <c r="P30" s="26">
        <v>0</v>
      </c>
      <c r="Q30" s="26">
        <v>0.7</v>
      </c>
      <c r="R30" s="26">
        <v>12.4</v>
      </c>
      <c r="S30" s="26">
        <v>22</v>
      </c>
      <c r="T30" s="27" t="s">
        <v>40</v>
      </c>
      <c r="U30" s="41">
        <f>(w20_4port_lg_bvmv!$O$35*O30)+(w20_4port_lg_bvmv!$O$36)</f>
        <v>14.95</v>
      </c>
      <c r="V30" s="43">
        <f>U30-R30</f>
        <v>2.5499999999999989</v>
      </c>
      <c r="W30" s="47">
        <f>R30/U30</f>
        <v>0.82943143812709041</v>
      </c>
    </row>
    <row r="33" spans="2:23" x14ac:dyDescent="0.2">
      <c r="U33" s="40" t="s">
        <v>86</v>
      </c>
      <c r="V33"/>
    </row>
    <row r="34" spans="2:23" x14ac:dyDescent="0.2">
      <c r="C34" s="36" t="s">
        <v>0</v>
      </c>
      <c r="D34" s="37" t="s">
        <v>79</v>
      </c>
      <c r="E34" s="36" t="s">
        <v>90</v>
      </c>
      <c r="F34" s="5" t="s">
        <v>80</v>
      </c>
      <c r="G34" s="37"/>
      <c r="H34" s="37"/>
      <c r="I34" s="37"/>
      <c r="J34" s="37"/>
      <c r="K34" s="37"/>
      <c r="L34" s="37"/>
      <c r="M34" s="37"/>
      <c r="N34" s="37"/>
      <c r="O34" s="4" t="s">
        <v>3</v>
      </c>
      <c r="P34" s="4" t="s">
        <v>4</v>
      </c>
      <c r="Q34" s="4" t="s">
        <v>5</v>
      </c>
      <c r="R34" s="4" t="s">
        <v>6</v>
      </c>
      <c r="S34" s="4" t="s">
        <v>7</v>
      </c>
      <c r="T34" s="4" t="s">
        <v>8</v>
      </c>
      <c r="U34" s="40" t="s">
        <v>87</v>
      </c>
      <c r="V34" s="4" t="s">
        <v>89</v>
      </c>
      <c r="W34" s="36" t="s">
        <v>88</v>
      </c>
    </row>
    <row r="35" spans="2:23" x14ac:dyDescent="0.2">
      <c r="B35" s="26">
        <v>18</v>
      </c>
      <c r="C35" s="24">
        <v>2080</v>
      </c>
      <c r="D35" s="25" t="s">
        <v>78</v>
      </c>
      <c r="E35" s="22">
        <f>VLOOKUP(C35,w20_4port_lg_mv!$AU$8:'w20_4port_lg_mv'!$AW$39,3)</f>
        <v>3</v>
      </c>
      <c r="F35" s="33" t="s">
        <v>46</v>
      </c>
      <c r="G35" s="33">
        <v>16.100000000000001</v>
      </c>
      <c r="H35" s="33">
        <v>15.1</v>
      </c>
      <c r="I35" s="33">
        <v>14.1</v>
      </c>
      <c r="J35" s="33">
        <v>12.1</v>
      </c>
      <c r="K35" s="33" t="s">
        <v>65</v>
      </c>
      <c r="L35" s="26"/>
      <c r="M35" s="26"/>
      <c r="N35" s="26"/>
      <c r="O35" s="26">
        <v>0.37</v>
      </c>
      <c r="P35" s="26">
        <v>0.1</v>
      </c>
      <c r="Q35" s="26">
        <v>0.7</v>
      </c>
      <c r="R35" s="26">
        <v>18</v>
      </c>
      <c r="S35" s="26">
        <v>31.2</v>
      </c>
      <c r="T35" s="27" t="s">
        <v>50</v>
      </c>
      <c r="U35" s="41">
        <f>(w20_4port_lg_bvmv!$O$35*O35)+(w20_4port_lg_bvmv!$O$36)</f>
        <v>19.349999999999998</v>
      </c>
      <c r="V35" s="43">
        <f>U35-R35</f>
        <v>1.3499999999999979</v>
      </c>
      <c r="W35" s="47">
        <f>R35/U35</f>
        <v>0.93023255813953498</v>
      </c>
    </row>
    <row r="36" spans="2:23" x14ac:dyDescent="0.2">
      <c r="B36" s="26">
        <v>19.899999999999999</v>
      </c>
      <c r="C36" s="24">
        <v>2081</v>
      </c>
      <c r="D36" s="25" t="s">
        <v>78</v>
      </c>
      <c r="E36" s="22">
        <f>VLOOKUP(C36,w20_4port_lg_mv!$AU$8:'w20_4port_lg_mv'!$AW$39,3)</f>
        <v>3</v>
      </c>
      <c r="F36" s="33" t="s">
        <v>46</v>
      </c>
      <c r="G36" s="33">
        <v>16.100000000000001</v>
      </c>
      <c r="H36" s="33">
        <v>15.1</v>
      </c>
      <c r="I36" s="33">
        <v>14.1</v>
      </c>
      <c r="J36" s="33">
        <v>12.1</v>
      </c>
      <c r="K36" s="33" t="s">
        <v>65</v>
      </c>
      <c r="L36" s="26"/>
      <c r="M36" s="26"/>
      <c r="N36" s="26"/>
      <c r="O36" s="26">
        <v>0.32</v>
      </c>
      <c r="P36" s="26">
        <v>0</v>
      </c>
      <c r="Q36" s="26">
        <v>1.1000000000000001</v>
      </c>
      <c r="R36" s="26">
        <v>19.899999999999999</v>
      </c>
      <c r="S36" s="26">
        <v>34</v>
      </c>
      <c r="T36" s="27" t="s">
        <v>38</v>
      </c>
      <c r="U36" s="41">
        <f>(w20_4port_lg_bvmv!$O$35*O36)+(w20_4port_lg_bvmv!$O$36)</f>
        <v>21.349999999999998</v>
      </c>
      <c r="V36" s="43">
        <f t="shared" ref="V36:V37" si="4">U36-R36</f>
        <v>1.4499999999999993</v>
      </c>
      <c r="W36" s="47">
        <f t="shared" ref="W36:W37" si="5">R36/U36</f>
        <v>0.9320843091334895</v>
      </c>
    </row>
    <row r="37" spans="2:23" x14ac:dyDescent="0.2">
      <c r="B37" s="26">
        <v>29.2</v>
      </c>
      <c r="C37" s="24">
        <v>2067</v>
      </c>
      <c r="D37" s="25" t="s">
        <v>78</v>
      </c>
      <c r="E37" s="22">
        <f>VLOOKUP(C37,w20_4port_lg_mv!$AU$8:'w20_4port_lg_mv'!$AW$39,3)</f>
        <v>3</v>
      </c>
      <c r="F37" s="33" t="s">
        <v>46</v>
      </c>
      <c r="G37" s="33">
        <v>16.100000000000001</v>
      </c>
      <c r="H37" s="33">
        <v>15.1</v>
      </c>
      <c r="I37" s="33">
        <v>14.1</v>
      </c>
      <c r="J37" s="33">
        <v>12.1</v>
      </c>
      <c r="K37" s="33" t="s">
        <v>65</v>
      </c>
      <c r="L37" s="26"/>
      <c r="M37" s="26"/>
      <c r="N37" s="26"/>
      <c r="O37" s="26">
        <v>0.17</v>
      </c>
      <c r="P37" s="26">
        <v>0.5</v>
      </c>
      <c r="Q37" s="26">
        <v>2.5</v>
      </c>
      <c r="R37" s="26">
        <v>29.2</v>
      </c>
      <c r="S37" s="26">
        <v>46.9</v>
      </c>
      <c r="T37" s="27" t="s">
        <v>54</v>
      </c>
      <c r="U37" s="41">
        <f>(w20_4port_lg_bvmv!$O$35*O37)+(w20_4port_lg_bvmv!$O$36)</f>
        <v>27.349999999999998</v>
      </c>
      <c r="V37" s="43">
        <f t="shared" si="4"/>
        <v>-1.8500000000000014</v>
      </c>
      <c r="W37" s="47">
        <f t="shared" si="5"/>
        <v>1.0676416819012797</v>
      </c>
    </row>
  </sheetData>
  <sortState ref="B33:S35">
    <sortCondition ref="B3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P52"/>
  <sheetViews>
    <sheetView showGridLines="0" topLeftCell="A4" zoomScale="90" zoomScaleNormal="90" workbookViewId="0">
      <selection activeCell="F36" sqref="F36"/>
    </sheetView>
  </sheetViews>
  <sheetFormatPr defaultRowHeight="12.75" x14ac:dyDescent="0.2"/>
  <sheetData>
    <row r="1" spans="1:42" x14ac:dyDescent="0.2">
      <c r="T1" t="s">
        <v>107</v>
      </c>
    </row>
    <row r="2" spans="1:42" x14ac:dyDescent="0.2">
      <c r="B2" s="69" t="s">
        <v>111</v>
      </c>
      <c r="T2" t="s">
        <v>108</v>
      </c>
    </row>
    <row r="3" spans="1:42" x14ac:dyDescent="0.2">
      <c r="B3" s="69" t="s">
        <v>112</v>
      </c>
    </row>
    <row r="4" spans="1:42" x14ac:dyDescent="0.2">
      <c r="Q4" t="s">
        <v>121</v>
      </c>
    </row>
    <row r="5" spans="1:42" x14ac:dyDescent="0.2">
      <c r="H5" s="77">
        <v>-264.85000000000002</v>
      </c>
      <c r="Q5" s="77">
        <v>-515.33000000000004</v>
      </c>
    </row>
    <row r="6" spans="1:42" x14ac:dyDescent="0.2">
      <c r="H6" s="77">
        <v>389.67</v>
      </c>
      <c r="Q6" s="77">
        <v>654.67999999999995</v>
      </c>
      <c r="AA6" s="1"/>
      <c r="AB6" s="1"/>
      <c r="AC6" s="1" t="s">
        <v>87</v>
      </c>
    </row>
    <row r="7" spans="1:42" x14ac:dyDescent="0.2">
      <c r="H7" s="77">
        <v>-207.94</v>
      </c>
      <c r="Q7" s="77">
        <v>-299.17</v>
      </c>
      <c r="Z7" s="1" t="s">
        <v>0</v>
      </c>
      <c r="AA7" s="1" t="s">
        <v>79</v>
      </c>
      <c r="AB7" s="1" t="s">
        <v>3</v>
      </c>
      <c r="AC7" s="1" t="s">
        <v>102</v>
      </c>
      <c r="AP7" t="s">
        <v>85</v>
      </c>
    </row>
    <row r="8" spans="1:42" x14ac:dyDescent="0.2">
      <c r="C8" t="s">
        <v>109</v>
      </c>
      <c r="H8" s="77">
        <v>53.79</v>
      </c>
      <c r="Q8" s="77">
        <v>64.012</v>
      </c>
      <c r="Y8" s="1">
        <v>19.399999999999999</v>
      </c>
      <c r="Z8" s="1">
        <v>2869</v>
      </c>
      <c r="AA8" s="1" t="s">
        <v>103</v>
      </c>
      <c r="AB8" s="1">
        <v>0.3</v>
      </c>
      <c r="AC8" s="1">
        <v>19.399999999999999</v>
      </c>
    </row>
    <row r="9" spans="1:42" x14ac:dyDescent="0.2">
      <c r="C9" t="s">
        <v>110</v>
      </c>
      <c r="Y9" s="75">
        <v>16.5</v>
      </c>
      <c r="Z9" s="75">
        <v>2446</v>
      </c>
      <c r="AA9" s="75" t="s">
        <v>104</v>
      </c>
      <c r="AB9" s="75">
        <v>0.37</v>
      </c>
      <c r="AC9" s="75">
        <v>16.5</v>
      </c>
    </row>
    <row r="10" spans="1:42" x14ac:dyDescent="0.2">
      <c r="C10" s="6"/>
      <c r="D10" s="6"/>
      <c r="E10" s="4"/>
      <c r="F10" s="4"/>
      <c r="G10" s="4" t="s">
        <v>87</v>
      </c>
      <c r="H10" s="40" t="s">
        <v>105</v>
      </c>
      <c r="I10" s="1"/>
      <c r="Y10" s="1">
        <v>19.7</v>
      </c>
      <c r="Z10" s="1">
        <v>2420</v>
      </c>
      <c r="AA10" s="1" t="s">
        <v>103</v>
      </c>
      <c r="AB10" s="1">
        <v>0.32</v>
      </c>
      <c r="AC10" s="1">
        <v>19.7</v>
      </c>
    </row>
    <row r="11" spans="1:42" x14ac:dyDescent="0.2">
      <c r="C11" s="6"/>
      <c r="D11" s="4" t="s">
        <v>0</v>
      </c>
      <c r="E11" s="4" t="s">
        <v>79</v>
      </c>
      <c r="F11" s="4" t="s">
        <v>3</v>
      </c>
      <c r="G11" s="4" t="s">
        <v>102</v>
      </c>
      <c r="H11" s="40" t="s">
        <v>106</v>
      </c>
      <c r="I11" s="1"/>
      <c r="Y11" s="1">
        <v>18.399999999999999</v>
      </c>
      <c r="Z11" s="1">
        <v>2410</v>
      </c>
      <c r="AA11" s="1" t="s">
        <v>103</v>
      </c>
      <c r="AB11" s="1">
        <v>0.32</v>
      </c>
      <c r="AC11" s="1">
        <v>18.399999999999999</v>
      </c>
    </row>
    <row r="12" spans="1:42" x14ac:dyDescent="0.2">
      <c r="A12" s="1">
        <v>0.18</v>
      </c>
      <c r="B12" s="1">
        <v>28.4</v>
      </c>
      <c r="C12" s="1">
        <v>0.18</v>
      </c>
      <c r="D12" s="1">
        <v>2402</v>
      </c>
      <c r="E12" s="1" t="s">
        <v>103</v>
      </c>
      <c r="F12" s="1">
        <v>0.18</v>
      </c>
      <c r="G12" s="1">
        <v>27.4</v>
      </c>
      <c r="H12" s="63">
        <f t="shared" ref="H12:H21" si="0">(H$5*(F12)^3)+(H$6*(F12)^2)+(H$7*(F12)^1)+(H$8)</f>
        <v>27.441502799999999</v>
      </c>
      <c r="I12" s="2" t="s">
        <v>96</v>
      </c>
      <c r="Y12" s="1">
        <v>20.100000000000001</v>
      </c>
      <c r="Z12" s="1">
        <v>2403</v>
      </c>
      <c r="AA12" s="1" t="s">
        <v>103</v>
      </c>
      <c r="AB12" s="1">
        <v>0.28000000000000003</v>
      </c>
      <c r="AC12" s="1">
        <v>20.100000000000001</v>
      </c>
    </row>
    <row r="13" spans="1:42" x14ac:dyDescent="0.2">
      <c r="A13" s="1">
        <v>0.23</v>
      </c>
      <c r="B13" s="1">
        <v>23.3</v>
      </c>
      <c r="C13" s="1">
        <v>0.23</v>
      </c>
      <c r="D13" s="1">
        <v>2401</v>
      </c>
      <c r="E13" s="1" t="s">
        <v>103</v>
      </c>
      <c r="F13" s="1">
        <v>0.23</v>
      </c>
      <c r="G13" s="1">
        <v>23.5</v>
      </c>
      <c r="H13" s="63">
        <f t="shared" si="0"/>
        <v>23.35491305</v>
      </c>
      <c r="I13" s="1" t="s">
        <v>13</v>
      </c>
      <c r="Y13" s="1">
        <v>28.4</v>
      </c>
      <c r="Z13" s="1">
        <v>2402</v>
      </c>
      <c r="AA13" s="1" t="s">
        <v>103</v>
      </c>
      <c r="AB13" s="1">
        <v>0.18</v>
      </c>
      <c r="AC13" s="1">
        <v>28.4</v>
      </c>
    </row>
    <row r="14" spans="1:42" x14ac:dyDescent="0.2">
      <c r="A14" s="1">
        <v>0.27</v>
      </c>
      <c r="B14" s="1">
        <v>22.2</v>
      </c>
      <c r="C14" s="1">
        <v>0.27</v>
      </c>
      <c r="D14" s="8">
        <v>2418</v>
      </c>
      <c r="E14" s="1" t="s">
        <v>103</v>
      </c>
      <c r="F14" s="1">
        <v>0.27</v>
      </c>
      <c r="G14" s="1">
        <v>20.8</v>
      </c>
      <c r="H14" s="63">
        <f t="shared" si="0"/>
        <v>20.840100450000001</v>
      </c>
      <c r="I14" s="1" t="s">
        <v>14</v>
      </c>
      <c r="Y14" s="1">
        <v>20.3</v>
      </c>
      <c r="Z14" s="1">
        <v>2383</v>
      </c>
      <c r="AA14" s="1" t="s">
        <v>103</v>
      </c>
      <c r="AB14" s="1">
        <v>0.25</v>
      </c>
      <c r="AC14" s="1">
        <v>20.3</v>
      </c>
    </row>
    <row r="15" spans="1:42" x14ac:dyDescent="0.2">
      <c r="A15" s="1">
        <v>0.28000000000000003</v>
      </c>
      <c r="B15" s="1">
        <v>20.100000000000001</v>
      </c>
      <c r="C15" s="1">
        <v>0.28000000000000003</v>
      </c>
      <c r="D15" s="16">
        <v>2403</v>
      </c>
      <c r="E15" s="1" t="s">
        <v>103</v>
      </c>
      <c r="F15" s="1">
        <v>0.28000000000000003</v>
      </c>
      <c r="G15" s="1">
        <v>20.2</v>
      </c>
      <c r="H15" s="63">
        <f t="shared" si="0"/>
        <v>20.302940799999995</v>
      </c>
      <c r="I15" s="1" t="s">
        <v>14</v>
      </c>
      <c r="Y15" s="1">
        <v>24.1</v>
      </c>
      <c r="Z15" s="1">
        <v>2169</v>
      </c>
      <c r="AA15" s="1" t="s">
        <v>103</v>
      </c>
      <c r="AB15" s="1">
        <v>0.26</v>
      </c>
      <c r="AC15" s="1">
        <v>24.1</v>
      </c>
    </row>
    <row r="16" spans="1:42" x14ac:dyDescent="0.2">
      <c r="A16" s="1">
        <v>0.3</v>
      </c>
      <c r="B16" s="1">
        <v>19.399999999999999</v>
      </c>
      <c r="C16" s="1">
        <v>0.3</v>
      </c>
      <c r="D16" s="1">
        <v>2869</v>
      </c>
      <c r="E16" s="1" t="s">
        <v>103</v>
      </c>
      <c r="F16" s="1">
        <v>0.3</v>
      </c>
      <c r="G16" s="1">
        <v>19.3</v>
      </c>
      <c r="H16" s="63">
        <f t="shared" si="0"/>
        <v>19.327350000000003</v>
      </c>
      <c r="I16" s="1" t="s">
        <v>14</v>
      </c>
      <c r="Y16" s="1">
        <v>17.600000000000001</v>
      </c>
      <c r="Z16" s="1">
        <v>2967</v>
      </c>
      <c r="AA16" s="1" t="s">
        <v>103</v>
      </c>
      <c r="AB16" s="1">
        <v>0.36</v>
      </c>
      <c r="AC16" s="1">
        <v>17.600000000000001</v>
      </c>
    </row>
    <row r="17" spans="1:29" x14ac:dyDescent="0.2">
      <c r="A17" s="1">
        <v>0.31</v>
      </c>
      <c r="B17" s="1">
        <v>19.7</v>
      </c>
      <c r="C17" s="1">
        <v>0.31</v>
      </c>
      <c r="D17" s="1">
        <v>2968</v>
      </c>
      <c r="E17" s="1" t="s">
        <v>103</v>
      </c>
      <c r="F17" s="1">
        <v>0.31</v>
      </c>
      <c r="G17" s="1">
        <v>18.899999999999999</v>
      </c>
      <c r="H17" s="63">
        <f t="shared" si="0"/>
        <v>18.885740650000002</v>
      </c>
      <c r="I17" s="1" t="s">
        <v>9</v>
      </c>
      <c r="Y17" s="1">
        <v>15.3</v>
      </c>
      <c r="Z17" s="1">
        <v>2966</v>
      </c>
      <c r="AA17" s="1" t="s">
        <v>103</v>
      </c>
      <c r="AB17" s="1">
        <v>0.41</v>
      </c>
      <c r="AC17" s="1">
        <v>15.3</v>
      </c>
    </row>
    <row r="18" spans="1:29" x14ac:dyDescent="0.2">
      <c r="A18" s="1">
        <v>0.32</v>
      </c>
      <c r="B18" s="1">
        <v>18.399999999999999</v>
      </c>
      <c r="C18" s="1">
        <v>0.32</v>
      </c>
      <c r="D18" s="1">
        <v>2410</v>
      </c>
      <c r="E18" s="1" t="s">
        <v>103</v>
      </c>
      <c r="F18" s="1">
        <v>0.32</v>
      </c>
      <c r="G18" s="1">
        <v>18.5</v>
      </c>
      <c r="H18" s="63">
        <f t="shared" si="0"/>
        <v>18.472803199999994</v>
      </c>
      <c r="I18" s="1" t="s">
        <v>9</v>
      </c>
      <c r="Y18" s="1">
        <v>14.5</v>
      </c>
      <c r="Z18" s="1">
        <v>2165</v>
      </c>
      <c r="AA18" s="1" t="s">
        <v>103</v>
      </c>
      <c r="AB18" s="1">
        <v>0.46</v>
      </c>
      <c r="AC18" s="1">
        <v>14.5</v>
      </c>
    </row>
    <row r="19" spans="1:29" x14ac:dyDescent="0.2">
      <c r="A19" s="1">
        <v>0.36</v>
      </c>
      <c r="B19" s="1">
        <v>17.600000000000001</v>
      </c>
      <c r="C19" s="1">
        <v>0.36</v>
      </c>
      <c r="D19" s="1">
        <v>2967</v>
      </c>
      <c r="E19" s="1" t="s">
        <v>103</v>
      </c>
      <c r="F19" s="1">
        <v>0.36</v>
      </c>
      <c r="G19" s="1">
        <v>17.100000000000001</v>
      </c>
      <c r="H19" s="63">
        <f t="shared" si="0"/>
        <v>17.075990400000002</v>
      </c>
      <c r="I19" s="1" t="s">
        <v>9</v>
      </c>
      <c r="Y19" s="1">
        <v>15.9</v>
      </c>
      <c r="Z19" s="1">
        <v>2163</v>
      </c>
      <c r="AA19" s="1" t="s">
        <v>103</v>
      </c>
      <c r="AB19" s="1">
        <v>0.41</v>
      </c>
      <c r="AC19" s="1">
        <v>15.9</v>
      </c>
    </row>
    <row r="20" spans="1:29" x14ac:dyDescent="0.2">
      <c r="A20" s="1">
        <v>0.41</v>
      </c>
      <c r="B20" s="1">
        <v>15.9</v>
      </c>
      <c r="C20" s="1">
        <v>0.41</v>
      </c>
      <c r="D20" s="1">
        <v>2163</v>
      </c>
      <c r="E20" s="1" t="s">
        <v>103</v>
      </c>
      <c r="F20" s="1">
        <v>0.41</v>
      </c>
      <c r="G20" s="1">
        <v>15.8</v>
      </c>
      <c r="H20" s="63">
        <f t="shared" si="0"/>
        <v>15.784400150000003</v>
      </c>
      <c r="I20" s="1" t="s">
        <v>11</v>
      </c>
    </row>
    <row r="21" spans="1:29" x14ac:dyDescent="0.2">
      <c r="A21" s="1">
        <v>0.46</v>
      </c>
      <c r="B21" s="1">
        <v>14.5</v>
      </c>
      <c r="C21" s="1">
        <v>0.46</v>
      </c>
      <c r="D21" s="1">
        <v>2165</v>
      </c>
      <c r="E21" s="1" t="s">
        <v>103</v>
      </c>
      <c r="F21" s="1">
        <v>0.46</v>
      </c>
      <c r="G21" s="1">
        <v>14.8</v>
      </c>
      <c r="H21" s="63">
        <f t="shared" si="0"/>
        <v>14.81233240000001</v>
      </c>
      <c r="I21" s="1" t="s">
        <v>11</v>
      </c>
    </row>
    <row r="23" spans="1:29" x14ac:dyDescent="0.2">
      <c r="H23" t="s">
        <v>109</v>
      </c>
      <c r="AC23" s="77">
        <v>-1.16E-4</v>
      </c>
    </row>
    <row r="24" spans="1:29" x14ac:dyDescent="0.2">
      <c r="F24" s="4"/>
      <c r="G24" s="4" t="s">
        <v>87</v>
      </c>
      <c r="H24" s="40" t="s">
        <v>105</v>
      </c>
      <c r="AC24" s="77">
        <v>8.8620000000000001E-3</v>
      </c>
    </row>
    <row r="25" spans="1:29" x14ac:dyDescent="0.2">
      <c r="F25" s="4" t="s">
        <v>3</v>
      </c>
      <c r="G25" s="4" t="s">
        <v>102</v>
      </c>
      <c r="H25" s="40" t="s">
        <v>106</v>
      </c>
      <c r="J25" s="83">
        <v>1.1000000000000001</v>
      </c>
      <c r="AC25" s="77">
        <v>-0.23597099999999999</v>
      </c>
    </row>
    <row r="26" spans="1:29" x14ac:dyDescent="0.2">
      <c r="F26" s="1">
        <v>0.56000000000000005</v>
      </c>
      <c r="G26" s="1"/>
      <c r="H26" s="63">
        <f t="shared" ref="H26:H36" si="1">(H$5*(F26)^3)+(H$6*(F26)^2)+(H$7*(F26)^1)+(H$8)</f>
        <v>13.032214399999994</v>
      </c>
      <c r="I26" s="3" t="s">
        <v>115</v>
      </c>
      <c r="J26" s="76">
        <f t="shared" ref="J26:J36" si="2">H26*$J$25</f>
        <v>14.335435839999993</v>
      </c>
      <c r="AC26" s="77">
        <v>2.3845079999999998</v>
      </c>
    </row>
    <row r="27" spans="1:29" x14ac:dyDescent="0.2">
      <c r="F27" s="1">
        <v>0.51</v>
      </c>
      <c r="G27" s="1"/>
      <c r="H27" s="63">
        <f t="shared" si="1"/>
        <v>13.961149649999989</v>
      </c>
      <c r="I27" t="s">
        <v>115</v>
      </c>
      <c r="J27" s="76">
        <f t="shared" si="2"/>
        <v>15.357264614999989</v>
      </c>
    </row>
    <row r="28" spans="1:29" x14ac:dyDescent="0.2">
      <c r="F28" s="1">
        <v>0.46</v>
      </c>
      <c r="G28" s="1"/>
      <c r="H28" s="63">
        <f t="shared" si="1"/>
        <v>14.81233240000001</v>
      </c>
      <c r="I28" t="s">
        <v>116</v>
      </c>
      <c r="J28" s="76">
        <f t="shared" si="2"/>
        <v>16.293565640000011</v>
      </c>
      <c r="Z28" s="1"/>
      <c r="AA28" s="1" t="s">
        <v>87</v>
      </c>
      <c r="AC28" s="77" t="s">
        <v>105</v>
      </c>
    </row>
    <row r="29" spans="1:29" x14ac:dyDescent="0.2">
      <c r="F29" s="1">
        <v>0.41</v>
      </c>
      <c r="G29" s="1"/>
      <c r="H29" s="63">
        <f t="shared" si="1"/>
        <v>15.784400150000003</v>
      </c>
      <c r="I29" t="s">
        <v>116</v>
      </c>
      <c r="J29" s="76">
        <f t="shared" si="2"/>
        <v>17.362840165000005</v>
      </c>
      <c r="Y29" s="1" t="s">
        <v>0</v>
      </c>
      <c r="Z29" s="1" t="s">
        <v>79</v>
      </c>
      <c r="AA29" s="1" t="s">
        <v>102</v>
      </c>
      <c r="AB29" s="1" t="s">
        <v>3</v>
      </c>
      <c r="AC29" s="77" t="s">
        <v>3</v>
      </c>
    </row>
    <row r="30" spans="1:29" x14ac:dyDescent="0.2">
      <c r="F30" s="1">
        <v>0.36</v>
      </c>
      <c r="G30" s="1"/>
      <c r="H30" s="63">
        <f t="shared" si="1"/>
        <v>17.075990400000002</v>
      </c>
      <c r="I30" t="s">
        <v>117</v>
      </c>
      <c r="J30" s="76">
        <f t="shared" si="2"/>
        <v>18.783589440000004</v>
      </c>
      <c r="Y30" s="1">
        <v>2402</v>
      </c>
      <c r="Z30" s="1" t="s">
        <v>103</v>
      </c>
      <c r="AA30" s="1">
        <v>28.4</v>
      </c>
      <c r="AB30" s="1">
        <v>0.18</v>
      </c>
      <c r="AC30" s="78">
        <f t="shared" ref="AC30:AC39" si="3">(AC$23*(AA30)^3)+(AC$24*(AA30)^2)+(AC$25*(AA30)^1)+(AC$26)</f>
        <v>0.17353505600000085</v>
      </c>
    </row>
    <row r="31" spans="1:29" x14ac:dyDescent="0.2">
      <c r="F31" s="1">
        <v>0.31</v>
      </c>
      <c r="G31" s="1"/>
      <c r="H31" s="63">
        <f t="shared" si="1"/>
        <v>18.885740650000002</v>
      </c>
      <c r="I31" t="s">
        <v>117</v>
      </c>
      <c r="J31" s="76">
        <f t="shared" si="2"/>
        <v>20.774314715000003</v>
      </c>
      <c r="Y31" s="1">
        <v>2401</v>
      </c>
      <c r="Z31" s="1" t="s">
        <v>103</v>
      </c>
      <c r="AA31" s="1">
        <v>23.5</v>
      </c>
      <c r="AB31" s="1">
        <v>0.23</v>
      </c>
      <c r="AC31" s="78">
        <f t="shared" si="3"/>
        <v>0.22779550000000004</v>
      </c>
    </row>
    <row r="32" spans="1:29" x14ac:dyDescent="0.2">
      <c r="F32" s="1">
        <v>0.26</v>
      </c>
      <c r="G32" s="1"/>
      <c r="H32" s="63">
        <f t="shared" si="1"/>
        <v>21.412288400000001</v>
      </c>
      <c r="I32" t="s">
        <v>114</v>
      </c>
      <c r="J32" s="76">
        <f t="shared" si="2"/>
        <v>23.553517240000005</v>
      </c>
      <c r="Y32" s="8">
        <v>2418</v>
      </c>
      <c r="Z32" s="1" t="s">
        <v>103</v>
      </c>
      <c r="AA32" s="1">
        <v>20.8</v>
      </c>
      <c r="AB32" s="1">
        <v>0.27</v>
      </c>
      <c r="AC32" s="78">
        <f t="shared" si="3"/>
        <v>0.26649308800000027</v>
      </c>
    </row>
    <row r="33" spans="5:29" x14ac:dyDescent="0.2">
      <c r="F33" s="1">
        <v>0.21</v>
      </c>
      <c r="G33" s="1"/>
      <c r="H33" s="63">
        <f t="shared" si="1"/>
        <v>24.854271149999995</v>
      </c>
      <c r="I33" t="s">
        <v>113</v>
      </c>
      <c r="J33" s="76">
        <f t="shared" si="2"/>
        <v>27.339698264999996</v>
      </c>
      <c r="Y33" s="16">
        <v>2403</v>
      </c>
      <c r="Z33" s="1" t="s">
        <v>103</v>
      </c>
      <c r="AA33" s="1">
        <v>20.2</v>
      </c>
      <c r="AB33" s="1">
        <v>0.28000000000000003</v>
      </c>
      <c r="AC33" s="78">
        <f t="shared" si="3"/>
        <v>0.27782495200000001</v>
      </c>
    </row>
    <row r="34" spans="5:29" x14ac:dyDescent="0.2">
      <c r="F34" s="1">
        <v>0.16</v>
      </c>
      <c r="G34" s="1"/>
      <c r="H34" s="63">
        <f t="shared" si="1"/>
        <v>29.410326399999995</v>
      </c>
      <c r="I34" t="s">
        <v>118</v>
      </c>
      <c r="J34" s="76">
        <f t="shared" si="2"/>
        <v>32.351359039999998</v>
      </c>
      <c r="Y34" s="1">
        <v>2869</v>
      </c>
      <c r="Z34" s="1" t="s">
        <v>103</v>
      </c>
      <c r="AA34" s="1">
        <v>19.3</v>
      </c>
      <c r="AB34" s="1">
        <v>0.3</v>
      </c>
      <c r="AC34" s="78">
        <f t="shared" si="3"/>
        <v>0.29734346799999978</v>
      </c>
    </row>
    <row r="35" spans="5:29" x14ac:dyDescent="0.2">
      <c r="F35" s="1">
        <v>0.11</v>
      </c>
      <c r="G35" s="1"/>
      <c r="H35" s="63">
        <f t="shared" si="1"/>
        <v>35.279091649999998</v>
      </c>
      <c r="I35" t="s">
        <v>119</v>
      </c>
      <c r="J35" s="76">
        <f t="shared" si="2"/>
        <v>38.807000815000002</v>
      </c>
      <c r="Y35" s="1">
        <v>2968</v>
      </c>
      <c r="Z35" s="1" t="s">
        <v>103</v>
      </c>
      <c r="AA35" s="1">
        <v>18.899999999999999</v>
      </c>
      <c r="AB35" s="1">
        <v>0.31</v>
      </c>
      <c r="AC35" s="78">
        <f t="shared" si="3"/>
        <v>0.30710391599999953</v>
      </c>
    </row>
    <row r="36" spans="5:29" x14ac:dyDescent="0.2">
      <c r="F36" s="79">
        <v>0.18</v>
      </c>
      <c r="G36" s="80"/>
      <c r="H36" s="81">
        <f t="shared" si="1"/>
        <v>27.441502799999999</v>
      </c>
      <c r="J36" s="76">
        <f t="shared" si="2"/>
        <v>30.185653080000002</v>
      </c>
      <c r="Y36" s="1">
        <v>2410</v>
      </c>
      <c r="Z36" s="1" t="s">
        <v>103</v>
      </c>
      <c r="AA36" s="1">
        <v>18.5</v>
      </c>
      <c r="AB36" s="1">
        <v>0.32</v>
      </c>
      <c r="AC36" s="78">
        <f t="shared" si="3"/>
        <v>0.31759549999999992</v>
      </c>
    </row>
    <row r="37" spans="5:29" x14ac:dyDescent="0.2">
      <c r="Y37" s="1">
        <v>2967</v>
      </c>
      <c r="Z37" s="1" t="s">
        <v>103</v>
      </c>
      <c r="AA37" s="1">
        <v>17.100000000000001</v>
      </c>
      <c r="AB37" s="1">
        <v>0.36</v>
      </c>
      <c r="AC37" s="78">
        <f t="shared" si="3"/>
        <v>0.36071684400000015</v>
      </c>
    </row>
    <row r="38" spans="5:29" x14ac:dyDescent="0.2">
      <c r="H38" s="10">
        <v>-83</v>
      </c>
      <c r="Y38" s="1">
        <v>2163</v>
      </c>
      <c r="Z38" s="1" t="s">
        <v>103</v>
      </c>
      <c r="AA38" s="1">
        <v>15.8</v>
      </c>
      <c r="AB38" s="1">
        <v>0.41</v>
      </c>
      <c r="AC38" s="78">
        <f t="shared" si="3"/>
        <v>0.41093568799999991</v>
      </c>
    </row>
    <row r="39" spans="5:29" x14ac:dyDescent="0.2">
      <c r="H39" s="10">
        <v>43.323</v>
      </c>
      <c r="Y39" s="1">
        <v>2165</v>
      </c>
      <c r="Z39" s="1" t="s">
        <v>103</v>
      </c>
      <c r="AA39" s="1">
        <v>14.8</v>
      </c>
      <c r="AB39" s="1">
        <v>0.46</v>
      </c>
      <c r="AC39" s="78">
        <f t="shared" si="3"/>
        <v>0.45722180800000034</v>
      </c>
    </row>
    <row r="41" spans="5:29" x14ac:dyDescent="0.2">
      <c r="F41" s="4"/>
      <c r="G41" s="4" t="s">
        <v>87</v>
      </c>
      <c r="H41" s="40" t="s">
        <v>120</v>
      </c>
    </row>
    <row r="42" spans="5:29" x14ac:dyDescent="0.2">
      <c r="F42" s="4" t="s">
        <v>3</v>
      </c>
      <c r="G42" s="4" t="s">
        <v>102</v>
      </c>
      <c r="H42" s="40" t="s">
        <v>102</v>
      </c>
    </row>
    <row r="43" spans="5:29" x14ac:dyDescent="0.2">
      <c r="E43">
        <v>2403</v>
      </c>
      <c r="F43" s="1">
        <v>0.28000000000000003</v>
      </c>
      <c r="G43" s="1">
        <v>20.100000000000001</v>
      </c>
      <c r="H43" s="41">
        <f>(H$38*F43)+(H$39)</f>
        <v>20.082999999999998</v>
      </c>
    </row>
    <row r="44" spans="5:29" x14ac:dyDescent="0.2">
      <c r="E44">
        <v>2401</v>
      </c>
      <c r="F44" s="1">
        <v>0.23</v>
      </c>
      <c r="G44" s="1">
        <v>24.2</v>
      </c>
      <c r="H44" s="41">
        <f t="shared" ref="H44:H45" si="4">(H$38*F44)+(H$39)</f>
        <v>24.233000000000001</v>
      </c>
    </row>
    <row r="45" spans="5:29" x14ac:dyDescent="0.2">
      <c r="E45">
        <v>2402</v>
      </c>
      <c r="F45" s="1">
        <v>0.18</v>
      </c>
      <c r="G45" s="1">
        <v>28.4</v>
      </c>
      <c r="H45" s="41">
        <f t="shared" si="4"/>
        <v>28.383000000000003</v>
      </c>
    </row>
    <row r="47" spans="5:29" x14ac:dyDescent="0.2">
      <c r="F47" s="1">
        <v>0.36</v>
      </c>
      <c r="G47" s="1"/>
      <c r="H47" s="41">
        <f t="shared" ref="H47" si="5">(H$38*F47)+(H$39)</f>
        <v>13.443000000000001</v>
      </c>
    </row>
    <row r="48" spans="5:29" x14ac:dyDescent="0.2">
      <c r="F48" s="1">
        <v>0.31</v>
      </c>
      <c r="G48" s="1"/>
      <c r="H48" s="41">
        <f t="shared" ref="H48:H52" si="6">(H$38*F48)+(H$39)</f>
        <v>17.593</v>
      </c>
    </row>
    <row r="49" spans="6:8" x14ac:dyDescent="0.2">
      <c r="F49" s="1">
        <v>0.26</v>
      </c>
      <c r="G49" s="1"/>
      <c r="H49" s="41">
        <f t="shared" si="6"/>
        <v>21.742999999999999</v>
      </c>
    </row>
    <row r="50" spans="6:8" x14ac:dyDescent="0.2">
      <c r="F50" s="1">
        <v>0.21</v>
      </c>
      <c r="G50" s="1"/>
      <c r="H50" s="41">
        <f t="shared" si="6"/>
        <v>25.893000000000001</v>
      </c>
    </row>
    <row r="51" spans="6:8" x14ac:dyDescent="0.2">
      <c r="F51" s="1">
        <v>0.16</v>
      </c>
      <c r="G51" s="1"/>
      <c r="H51" s="41">
        <f t="shared" si="6"/>
        <v>30.042999999999999</v>
      </c>
    </row>
    <row r="52" spans="6:8" x14ac:dyDescent="0.2">
      <c r="F52" s="1">
        <v>0.11</v>
      </c>
      <c r="H52" s="41">
        <f t="shared" si="6"/>
        <v>34.192999999999998</v>
      </c>
    </row>
  </sheetData>
  <sortState ref="C7:G25">
    <sortCondition ref="C6"/>
  </sortState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P63"/>
  <sheetViews>
    <sheetView showGridLines="0" tabSelected="1" topLeftCell="A4" zoomScale="90" zoomScaleNormal="90" workbookViewId="0">
      <selection activeCell="H6" sqref="H6"/>
    </sheetView>
  </sheetViews>
  <sheetFormatPr defaultRowHeight="12.75" x14ac:dyDescent="0.2"/>
  <sheetData>
    <row r="1" spans="1:42" x14ac:dyDescent="0.2">
      <c r="T1" t="s">
        <v>107</v>
      </c>
    </row>
    <row r="2" spans="1:42" x14ac:dyDescent="0.2">
      <c r="B2" s="69" t="s">
        <v>122</v>
      </c>
      <c r="T2" t="s">
        <v>108</v>
      </c>
    </row>
    <row r="3" spans="1:42" x14ac:dyDescent="0.2">
      <c r="B3" s="69" t="s">
        <v>112</v>
      </c>
      <c r="W3" s="3" t="s">
        <v>133</v>
      </c>
    </row>
    <row r="5" spans="1:42" x14ac:dyDescent="0.2">
      <c r="H5" s="77">
        <v>-52.570999999999998</v>
      </c>
    </row>
    <row r="6" spans="1:42" x14ac:dyDescent="0.2">
      <c r="H6" s="77">
        <v>40.396999999999998</v>
      </c>
    </row>
    <row r="7" spans="1:42" x14ac:dyDescent="0.2">
      <c r="C7" s="3" t="s">
        <v>123</v>
      </c>
      <c r="H7" s="77"/>
      <c r="AP7" t="s">
        <v>85</v>
      </c>
    </row>
    <row r="8" spans="1:42" x14ac:dyDescent="0.2">
      <c r="C8" t="s">
        <v>110</v>
      </c>
      <c r="H8" s="77"/>
    </row>
    <row r="9" spans="1:42" x14ac:dyDescent="0.2">
      <c r="C9" s="3" t="s">
        <v>124</v>
      </c>
    </row>
    <row r="10" spans="1:42" x14ac:dyDescent="0.2">
      <c r="C10" s="6"/>
      <c r="D10" s="6"/>
      <c r="E10" s="4"/>
      <c r="F10" s="4"/>
      <c r="G10" s="4" t="s">
        <v>87</v>
      </c>
      <c r="H10" s="40" t="s">
        <v>105</v>
      </c>
    </row>
    <row r="11" spans="1:42" x14ac:dyDescent="0.2">
      <c r="C11" s="6"/>
      <c r="D11" s="4" t="s">
        <v>0</v>
      </c>
      <c r="E11" s="4" t="s">
        <v>79</v>
      </c>
      <c r="F11" s="4" t="s">
        <v>3</v>
      </c>
      <c r="G11" s="4" t="s">
        <v>102</v>
      </c>
      <c r="H11" s="40" t="s">
        <v>106</v>
      </c>
    </row>
    <row r="12" spans="1:42" x14ac:dyDescent="0.2">
      <c r="A12" s="1"/>
      <c r="B12" s="1"/>
      <c r="C12" s="1">
        <v>0.32</v>
      </c>
      <c r="D12" s="1">
        <v>2458</v>
      </c>
      <c r="E12" s="82" t="s">
        <v>128</v>
      </c>
      <c r="F12" s="1">
        <v>0.26</v>
      </c>
      <c r="G12" s="1">
        <v>27</v>
      </c>
      <c r="H12" s="63">
        <f>(H$5*(F12))+(H$6)</f>
        <v>26.728539999999999</v>
      </c>
      <c r="I12" s="1"/>
    </row>
    <row r="13" spans="1:42" x14ac:dyDescent="0.2">
      <c r="A13" s="1"/>
      <c r="B13" s="1"/>
      <c r="C13" s="1">
        <v>0.35</v>
      </c>
      <c r="D13" s="1">
        <v>2199</v>
      </c>
      <c r="E13" s="82" t="s">
        <v>128</v>
      </c>
      <c r="F13" s="1">
        <v>0.31</v>
      </c>
      <c r="G13" s="1">
        <v>24</v>
      </c>
      <c r="H13" s="63">
        <f t="shared" ref="H13:H19" si="0">(H$5*(F13))+(H$6)</f>
        <v>24.099989999999998</v>
      </c>
      <c r="I13" s="1"/>
    </row>
    <row r="14" spans="1:42" x14ac:dyDescent="0.2">
      <c r="C14" s="1">
        <v>0.37</v>
      </c>
      <c r="D14" s="1">
        <v>2457</v>
      </c>
      <c r="E14" s="82" t="s">
        <v>128</v>
      </c>
      <c r="F14" s="1">
        <v>0.36</v>
      </c>
      <c r="G14" s="1">
        <v>21.3</v>
      </c>
      <c r="H14" s="63">
        <f t="shared" si="0"/>
        <v>21.471440000000001</v>
      </c>
      <c r="I14" s="1"/>
    </row>
    <row r="15" spans="1:42" x14ac:dyDescent="0.2">
      <c r="C15" s="1">
        <v>0.4</v>
      </c>
      <c r="D15" s="8">
        <v>2599</v>
      </c>
      <c r="E15" s="74" t="s">
        <v>126</v>
      </c>
      <c r="F15" s="1">
        <v>0.41</v>
      </c>
      <c r="G15" s="1">
        <v>18.8</v>
      </c>
      <c r="H15" s="63">
        <f t="shared" si="0"/>
        <v>18.842890000000001</v>
      </c>
      <c r="I15" s="1"/>
    </row>
    <row r="16" spans="1:42" x14ac:dyDescent="0.2">
      <c r="C16" s="1">
        <v>0.46</v>
      </c>
      <c r="D16" s="1">
        <v>2598</v>
      </c>
      <c r="E16" s="74" t="s">
        <v>126</v>
      </c>
      <c r="F16" s="1">
        <v>0.46</v>
      </c>
      <c r="G16" s="1">
        <v>16.100000000000001</v>
      </c>
      <c r="H16" s="63">
        <f t="shared" si="0"/>
        <v>16.21434</v>
      </c>
      <c r="I16" s="1"/>
    </row>
    <row r="17" spans="3:27" x14ac:dyDescent="0.2">
      <c r="C17" s="1">
        <v>0.51</v>
      </c>
      <c r="D17" s="1">
        <v>2597</v>
      </c>
      <c r="E17" s="74" t="s">
        <v>126</v>
      </c>
      <c r="F17" s="1">
        <v>0.51</v>
      </c>
      <c r="G17" s="1">
        <v>13.5</v>
      </c>
      <c r="H17" s="63">
        <f t="shared" si="0"/>
        <v>13.585789999999999</v>
      </c>
      <c r="I17" s="1"/>
    </row>
    <row r="18" spans="3:27" x14ac:dyDescent="0.2">
      <c r="C18" s="1">
        <v>0.56000000000000005</v>
      </c>
      <c r="D18" s="1">
        <v>2596</v>
      </c>
      <c r="E18" s="74" t="s">
        <v>126</v>
      </c>
      <c r="F18" s="1">
        <v>0.56000000000000005</v>
      </c>
      <c r="G18" s="1">
        <v>11.2</v>
      </c>
      <c r="H18" s="63">
        <f t="shared" si="0"/>
        <v>10.957239999999995</v>
      </c>
      <c r="I18" s="1"/>
    </row>
    <row r="19" spans="3:27" ht="13.5" thickBot="1" x14ac:dyDescent="0.25">
      <c r="F19" s="79">
        <v>0.56000000000000005</v>
      </c>
      <c r="G19" s="80"/>
      <c r="H19" s="81">
        <f t="shared" si="0"/>
        <v>10.957239999999995</v>
      </c>
    </row>
    <row r="20" spans="3:27" x14ac:dyDescent="0.2">
      <c r="Q20" s="149" t="s">
        <v>153</v>
      </c>
      <c r="R20" s="137"/>
      <c r="S20" s="137"/>
      <c r="T20" s="137"/>
      <c r="U20" s="138"/>
    </row>
    <row r="21" spans="3:27" x14ac:dyDescent="0.2">
      <c r="Q21" s="139"/>
      <c r="R21" s="94"/>
      <c r="S21" s="94"/>
      <c r="T21" s="94"/>
      <c r="U21" s="140"/>
    </row>
    <row r="22" spans="3:27" x14ac:dyDescent="0.2">
      <c r="Q22" s="139"/>
      <c r="R22" s="94"/>
      <c r="S22" s="94" t="s">
        <v>109</v>
      </c>
      <c r="T22" s="94"/>
      <c r="U22" s="140"/>
      <c r="W22" t="s">
        <v>131</v>
      </c>
    </row>
    <row r="23" spans="3:27" x14ac:dyDescent="0.2">
      <c r="C23" t="s">
        <v>154</v>
      </c>
      <c r="F23" s="4"/>
      <c r="G23" s="4" t="s">
        <v>87</v>
      </c>
      <c r="H23" s="40" t="s">
        <v>105</v>
      </c>
      <c r="I23" s="84"/>
      <c r="J23" s="84"/>
      <c r="Q23" s="141"/>
      <c r="R23" s="87" t="s">
        <v>87</v>
      </c>
      <c r="S23" s="85" t="s">
        <v>105</v>
      </c>
      <c r="T23" s="94"/>
      <c r="U23" s="140"/>
    </row>
    <row r="24" spans="3:27" x14ac:dyDescent="0.2">
      <c r="C24" s="3" t="s">
        <v>155</v>
      </c>
      <c r="F24" s="4" t="s">
        <v>3</v>
      </c>
      <c r="G24" s="4" t="s">
        <v>102</v>
      </c>
      <c r="H24" s="40" t="s">
        <v>106</v>
      </c>
      <c r="I24" s="84"/>
      <c r="J24" s="84"/>
      <c r="Q24" s="141" t="s">
        <v>3</v>
      </c>
      <c r="R24" s="87" t="s">
        <v>102</v>
      </c>
      <c r="S24" s="85" t="s">
        <v>106</v>
      </c>
      <c r="T24" s="94"/>
      <c r="U24" s="142">
        <v>1.1000000000000001</v>
      </c>
    </row>
    <row r="25" spans="3:27" x14ac:dyDescent="0.2">
      <c r="F25" s="1">
        <v>0.56000000000000005</v>
      </c>
      <c r="G25" s="1"/>
      <c r="H25" s="63">
        <f>(H$5*(F25))+(H$6)</f>
        <v>10.957239999999995</v>
      </c>
      <c r="I25" s="84"/>
      <c r="J25" s="84"/>
      <c r="Q25" s="143">
        <v>0.56000000000000005</v>
      </c>
      <c r="R25" s="88"/>
      <c r="S25" s="86">
        <f>(opt4_poly!H$5*(Q25)^3)+(opt4_poly!H$6*(Q25)^2)+(opt4_poly!H$7*(Q25)^1)+(opt4_poly!H$8)</f>
        <v>13.032214399999994</v>
      </c>
      <c r="T25" s="93" t="s">
        <v>115</v>
      </c>
      <c r="U25" s="144">
        <f>S25*$U$24</f>
        <v>14.335435839999993</v>
      </c>
      <c r="W25" s="3" t="s">
        <v>123</v>
      </c>
    </row>
    <row r="26" spans="3:27" x14ac:dyDescent="0.2">
      <c r="C26" s="150" t="s">
        <v>156</v>
      </c>
      <c r="F26" s="1">
        <v>0.51</v>
      </c>
      <c r="G26" s="1"/>
      <c r="H26" s="63">
        <f t="shared" ref="H26:H35" si="1">(H$5*(F26))+(H$6)</f>
        <v>13.585789999999999</v>
      </c>
      <c r="I26" s="84"/>
      <c r="J26" s="84"/>
      <c r="Q26" s="143">
        <v>0.51</v>
      </c>
      <c r="R26" s="88"/>
      <c r="S26" s="86">
        <f>(opt4_poly!H$5*(Q26)^3)+(opt4_poly!H$6*(Q26)^2)+(opt4_poly!H$7*(Q26)^1)+(opt4_poly!H$8)</f>
        <v>13.961149649999989</v>
      </c>
      <c r="T26" s="94" t="s">
        <v>115</v>
      </c>
      <c r="U26" s="144">
        <f>S26*$U$24</f>
        <v>15.357264614999989</v>
      </c>
      <c r="W26" t="s">
        <v>110</v>
      </c>
    </row>
    <row r="27" spans="3:27" x14ac:dyDescent="0.2">
      <c r="C27" s="150" t="s">
        <v>157</v>
      </c>
      <c r="F27" s="1">
        <v>0.46</v>
      </c>
      <c r="G27" s="1"/>
      <c r="H27" s="63">
        <f t="shared" si="1"/>
        <v>16.21434</v>
      </c>
      <c r="I27" s="84"/>
      <c r="J27" s="84"/>
      <c r="Q27" s="143">
        <v>0.46</v>
      </c>
      <c r="R27" s="88"/>
      <c r="S27" s="86">
        <f>(opt4_poly!H$5*(Q27)^3)+(opt4_poly!H$6*(Q27)^2)+(opt4_poly!H$7*(Q27)^1)+(opt4_poly!H$8)</f>
        <v>14.81233240000001</v>
      </c>
      <c r="T27" s="94" t="s">
        <v>116</v>
      </c>
      <c r="U27" s="144">
        <f>S27*$U$24</f>
        <v>16.293565640000011</v>
      </c>
      <c r="W27" s="3" t="s">
        <v>124</v>
      </c>
    </row>
    <row r="28" spans="3:27" x14ac:dyDescent="0.2">
      <c r="C28" s="150" t="s">
        <v>158</v>
      </c>
      <c r="F28" s="1">
        <v>0.41</v>
      </c>
      <c r="G28" s="1"/>
      <c r="H28" s="63">
        <f t="shared" si="1"/>
        <v>18.842890000000001</v>
      </c>
      <c r="I28" s="84"/>
      <c r="J28" s="84"/>
      <c r="Q28" s="143">
        <v>0.41</v>
      </c>
      <c r="R28" s="88"/>
      <c r="S28" s="86">
        <f>(opt4_poly!H$5*(Q28)^3)+(opt4_poly!H$6*(Q28)^2)+(opt4_poly!H$7*(Q28)^1)+(opt4_poly!H$8)</f>
        <v>15.784400150000003</v>
      </c>
      <c r="T28" s="94" t="s">
        <v>116</v>
      </c>
      <c r="U28" s="144">
        <f>S28*$U$24</f>
        <v>17.362840165000005</v>
      </c>
      <c r="W28" s="6"/>
      <c r="X28" s="6"/>
      <c r="Y28" s="4"/>
      <c r="Z28" s="4"/>
      <c r="AA28" s="4" t="s">
        <v>87</v>
      </c>
    </row>
    <row r="29" spans="3:27" x14ac:dyDescent="0.2">
      <c r="F29" s="1">
        <v>0.36</v>
      </c>
      <c r="G29" s="1"/>
      <c r="H29" s="63">
        <f t="shared" si="1"/>
        <v>21.471440000000001</v>
      </c>
      <c r="I29" s="84"/>
      <c r="J29" s="84"/>
      <c r="Q29" s="143">
        <v>0.36</v>
      </c>
      <c r="R29" s="88"/>
      <c r="S29" s="86">
        <f>(opt4_poly!H$5*(Q29)^3)+(opt4_poly!H$6*(Q29)^2)+(opt4_poly!H$7*(Q29)^1)+(opt4_poly!H$8)</f>
        <v>17.075990400000002</v>
      </c>
      <c r="T29" s="94" t="s">
        <v>117</v>
      </c>
      <c r="U29" s="144">
        <f>S29*$U$24</f>
        <v>18.783589440000004</v>
      </c>
      <c r="W29" s="6"/>
      <c r="X29" s="4" t="s">
        <v>0</v>
      </c>
      <c r="Y29" s="4" t="s">
        <v>79</v>
      </c>
      <c r="Z29" s="4" t="s">
        <v>3</v>
      </c>
      <c r="AA29" s="4" t="s">
        <v>102</v>
      </c>
    </row>
    <row r="30" spans="3:27" x14ac:dyDescent="0.2">
      <c r="F30" s="1">
        <v>0.31</v>
      </c>
      <c r="G30" s="1"/>
      <c r="H30" s="63">
        <f t="shared" si="1"/>
        <v>24.099989999999998</v>
      </c>
      <c r="I30" s="84"/>
      <c r="J30" s="84"/>
      <c r="Q30" s="143">
        <v>0.31</v>
      </c>
      <c r="R30" s="88"/>
      <c r="S30" s="86">
        <f>(opt4_poly!H$5*(Q30)^3)+(opt4_poly!H$6*(Q30)^2)+(opt4_poly!H$7*(Q30)^1)+(opt4_poly!H$8)</f>
        <v>18.885740650000002</v>
      </c>
      <c r="T30" s="94" t="s">
        <v>117</v>
      </c>
      <c r="U30" s="144">
        <f>S30*$U$24</f>
        <v>20.774314715000003</v>
      </c>
      <c r="W30" s="1"/>
      <c r="X30" s="1">
        <v>2855</v>
      </c>
      <c r="Y30" s="74" t="s">
        <v>125</v>
      </c>
      <c r="Z30" s="1">
        <v>0.44</v>
      </c>
      <c r="AA30" s="1">
        <v>15.7</v>
      </c>
    </row>
    <row r="31" spans="3:27" x14ac:dyDescent="0.2">
      <c r="F31" s="1">
        <v>0.26</v>
      </c>
      <c r="G31" s="1"/>
      <c r="H31" s="63">
        <f t="shared" si="1"/>
        <v>26.728539999999999</v>
      </c>
      <c r="I31" s="84"/>
      <c r="J31" s="84"/>
      <c r="Q31" s="143">
        <v>0.26</v>
      </c>
      <c r="R31" s="88"/>
      <c r="S31" s="86">
        <f>(opt4_poly!H$5*(Q31)^3)+(opt4_poly!H$6*(Q31)^2)+(opt4_poly!H$7*(Q31)^1)+(opt4_poly!H$8)</f>
        <v>21.412288400000001</v>
      </c>
      <c r="T31" s="94" t="s">
        <v>114</v>
      </c>
      <c r="U31" s="144">
        <f>S31*$U$24</f>
        <v>23.553517240000005</v>
      </c>
      <c r="W31" s="1"/>
      <c r="X31" s="1">
        <v>2826</v>
      </c>
      <c r="Y31" s="82" t="s">
        <v>132</v>
      </c>
      <c r="Z31" s="1">
        <v>0.39</v>
      </c>
      <c r="AA31" s="1">
        <v>17</v>
      </c>
    </row>
    <row r="32" spans="3:27" x14ac:dyDescent="0.2">
      <c r="F32" s="1">
        <v>0.21</v>
      </c>
      <c r="G32" s="1"/>
      <c r="H32" s="63">
        <f t="shared" si="1"/>
        <v>29.357089999999999</v>
      </c>
      <c r="I32" s="84"/>
      <c r="J32" s="84"/>
      <c r="Q32" s="143">
        <v>0.21</v>
      </c>
      <c r="R32" s="88"/>
      <c r="S32" s="86">
        <f>(opt4_poly!H$5*(Q32)^3)+(opt4_poly!H$6*(Q32)^2)+(opt4_poly!H$7*(Q32)^1)+(opt4_poly!H$8)</f>
        <v>24.854271149999995</v>
      </c>
      <c r="T32" s="94" t="s">
        <v>113</v>
      </c>
      <c r="U32" s="144">
        <f>S32*$U$24</f>
        <v>27.339698264999996</v>
      </c>
      <c r="W32" s="1"/>
      <c r="X32" s="8">
        <v>2820</v>
      </c>
      <c r="Y32" s="74" t="s">
        <v>126</v>
      </c>
      <c r="Z32" s="1">
        <v>0.4</v>
      </c>
      <c r="AA32" s="1">
        <v>16.7</v>
      </c>
    </row>
    <row r="33" spans="3:27" x14ac:dyDescent="0.2">
      <c r="F33" s="1">
        <v>0.16</v>
      </c>
      <c r="G33" s="1"/>
      <c r="H33" s="63">
        <f t="shared" si="1"/>
        <v>31.985639999999997</v>
      </c>
      <c r="Q33" s="143">
        <v>0.16</v>
      </c>
      <c r="R33" s="88"/>
      <c r="S33" s="86">
        <f>(opt4_poly!H$5*(Q33)^3)+(opt4_poly!H$6*(Q33)^2)+(opt4_poly!H$7*(Q33)^1)+(opt4_poly!H$8)</f>
        <v>29.410326399999995</v>
      </c>
      <c r="T33" s="94" t="s">
        <v>118</v>
      </c>
      <c r="U33" s="144">
        <f>S33*$U$24</f>
        <v>32.351359039999998</v>
      </c>
      <c r="W33" s="1"/>
      <c r="X33" s="8">
        <v>2802</v>
      </c>
      <c r="Y33" s="74" t="s">
        <v>126</v>
      </c>
      <c r="Z33" s="1">
        <v>0.38</v>
      </c>
      <c r="AA33" s="1">
        <v>18.100000000000001</v>
      </c>
    </row>
    <row r="34" spans="3:27" x14ac:dyDescent="0.2">
      <c r="F34" s="1">
        <v>0.11</v>
      </c>
      <c r="G34" s="1"/>
      <c r="H34" s="63">
        <f t="shared" si="1"/>
        <v>34.614190000000001</v>
      </c>
      <c r="Q34" s="143">
        <v>0.11</v>
      </c>
      <c r="R34" s="88"/>
      <c r="S34" s="86">
        <f>(opt4_poly!H$5*(Q34)^3)+(opt4_poly!H$6*(Q34)^2)+(opt4_poly!H$7*(Q34)^1)+(opt4_poly!H$8)</f>
        <v>35.279091649999998</v>
      </c>
      <c r="T34" s="94" t="s">
        <v>119</v>
      </c>
      <c r="U34" s="144">
        <f>S34*$U$24</f>
        <v>38.807000815000002</v>
      </c>
      <c r="W34" s="1"/>
      <c r="X34" s="1">
        <v>2770</v>
      </c>
      <c r="Y34" s="74" t="s">
        <v>126</v>
      </c>
      <c r="Z34" s="1">
        <v>0.39</v>
      </c>
      <c r="AA34" s="1">
        <v>16.899999999999999</v>
      </c>
    </row>
    <row r="35" spans="3:27" x14ac:dyDescent="0.2">
      <c r="F35" s="79">
        <v>0.18</v>
      </c>
      <c r="G35" s="80"/>
      <c r="H35" s="81">
        <f t="shared" si="1"/>
        <v>30.93422</v>
      </c>
      <c r="Q35" s="145">
        <v>0.41</v>
      </c>
      <c r="R35" s="80"/>
      <c r="S35" s="81">
        <f>(opt4_poly!H$5*(Q35)^3)+(opt4_poly!H$6*(Q35)^2)+(opt4_poly!H$7*(Q35)^1)+(opt4_poly!H$8)</f>
        <v>15.784400150000003</v>
      </c>
      <c r="T35" s="94"/>
      <c r="U35" s="144">
        <f>S35*$U$24</f>
        <v>17.362840165000005</v>
      </c>
      <c r="W35" s="1"/>
      <c r="X35" s="1">
        <v>2603</v>
      </c>
      <c r="Y35" s="74" t="s">
        <v>126</v>
      </c>
      <c r="Z35" s="1">
        <v>0.39</v>
      </c>
      <c r="AA35" s="1">
        <v>18</v>
      </c>
    </row>
    <row r="36" spans="3:27" ht="13.5" thickBot="1" x14ac:dyDescent="0.25">
      <c r="Q36" s="146"/>
      <c r="R36" s="147"/>
      <c r="S36" s="147"/>
      <c r="T36" s="147"/>
      <c r="U36" s="148"/>
      <c r="W36" s="1"/>
      <c r="X36" s="1">
        <v>2600</v>
      </c>
      <c r="Y36" s="74" t="s">
        <v>126</v>
      </c>
      <c r="Z36" s="1">
        <v>0.36</v>
      </c>
      <c r="AA36" s="1">
        <v>19.7</v>
      </c>
    </row>
    <row r="37" spans="3:27" x14ac:dyDescent="0.2">
      <c r="W37" s="1"/>
      <c r="X37" s="1">
        <v>2598</v>
      </c>
      <c r="Y37" s="74" t="s">
        <v>126</v>
      </c>
      <c r="Z37" s="1">
        <v>0.46</v>
      </c>
      <c r="AA37" s="1">
        <v>15.5</v>
      </c>
    </row>
    <row r="38" spans="3:27" x14ac:dyDescent="0.2">
      <c r="W38" s="1"/>
      <c r="X38" s="1">
        <v>2597</v>
      </c>
      <c r="Y38" s="74" t="s">
        <v>126</v>
      </c>
      <c r="Z38" s="1">
        <v>0.51</v>
      </c>
      <c r="AA38" s="1">
        <v>14</v>
      </c>
    </row>
    <row r="39" spans="3:27" x14ac:dyDescent="0.2">
      <c r="X39" s="1">
        <v>2596</v>
      </c>
      <c r="Y39" s="74" t="s">
        <v>126</v>
      </c>
      <c r="Z39" s="1">
        <v>0.56000000000000005</v>
      </c>
      <c r="AA39" s="1">
        <v>11.8</v>
      </c>
    </row>
    <row r="40" spans="3:27" x14ac:dyDescent="0.2">
      <c r="X40" s="1">
        <v>2482</v>
      </c>
      <c r="Y40" s="82" t="s">
        <v>127</v>
      </c>
      <c r="Z40" s="1">
        <v>0.3</v>
      </c>
      <c r="AA40" s="1">
        <v>23</v>
      </c>
    </row>
    <row r="41" spans="3:27" x14ac:dyDescent="0.2">
      <c r="X41" s="1">
        <v>2481</v>
      </c>
      <c r="Y41" s="82" t="s">
        <v>127</v>
      </c>
      <c r="Z41" s="1">
        <v>0.36</v>
      </c>
      <c r="AA41" s="1">
        <v>17.5</v>
      </c>
    </row>
    <row r="42" spans="3:27" x14ac:dyDescent="0.2">
      <c r="X42" s="1">
        <v>2466</v>
      </c>
      <c r="Y42" s="82" t="s">
        <v>128</v>
      </c>
      <c r="Z42" s="1">
        <v>0.32</v>
      </c>
      <c r="AA42" s="1">
        <v>20.3</v>
      </c>
    </row>
    <row r="43" spans="3:27" x14ac:dyDescent="0.2">
      <c r="X43" s="1">
        <v>2465</v>
      </c>
      <c r="Y43" s="82" t="s">
        <v>128</v>
      </c>
      <c r="Z43" s="1">
        <v>0.37</v>
      </c>
      <c r="AA43" s="1">
        <v>19.3</v>
      </c>
    </row>
    <row r="44" spans="3:27" x14ac:dyDescent="0.2">
      <c r="X44" s="1">
        <v>2458</v>
      </c>
      <c r="Y44" s="82" t="s">
        <v>128</v>
      </c>
      <c r="Z44" s="1">
        <v>0.32</v>
      </c>
      <c r="AA44" s="1">
        <v>20.7</v>
      </c>
    </row>
    <row r="45" spans="3:27" ht="13.5" thickBot="1" x14ac:dyDescent="0.25">
      <c r="X45" s="1">
        <v>2444</v>
      </c>
      <c r="Y45" s="82" t="s">
        <v>129</v>
      </c>
      <c r="Z45" s="1">
        <v>0.32</v>
      </c>
      <c r="AA45" s="1">
        <v>23.2</v>
      </c>
    </row>
    <row r="46" spans="3:27" x14ac:dyDescent="0.2">
      <c r="C46" s="149" t="s">
        <v>159</v>
      </c>
      <c r="D46" s="137"/>
      <c r="E46" s="137"/>
      <c r="F46" s="137"/>
      <c r="G46" s="137"/>
      <c r="H46" s="137"/>
      <c r="I46" s="138"/>
      <c r="X46" s="1">
        <v>2326</v>
      </c>
      <c r="Y46" s="74" t="s">
        <v>130</v>
      </c>
      <c r="Z46" s="1">
        <v>0.35</v>
      </c>
      <c r="AA46" s="1">
        <v>20.2</v>
      </c>
    </row>
    <row r="47" spans="3:27" x14ac:dyDescent="0.2">
      <c r="C47" s="139"/>
      <c r="D47" s="94"/>
      <c r="E47" s="94"/>
      <c r="F47" s="94"/>
      <c r="G47" s="94"/>
      <c r="H47" s="151">
        <v>-244.57</v>
      </c>
      <c r="I47" s="140"/>
      <c r="X47" s="1">
        <v>2262</v>
      </c>
      <c r="Y47" s="74" t="s">
        <v>130</v>
      </c>
      <c r="Z47" s="1">
        <v>0.46</v>
      </c>
      <c r="AA47" s="1">
        <v>19.100000000000001</v>
      </c>
    </row>
    <row r="48" spans="3:27" x14ac:dyDescent="0.2">
      <c r="C48" s="139"/>
      <c r="D48" s="94"/>
      <c r="E48" s="94"/>
      <c r="F48" s="94"/>
      <c r="G48" s="94"/>
      <c r="H48" s="151">
        <v>375.21</v>
      </c>
      <c r="I48" s="140"/>
      <c r="X48" s="1">
        <v>2199</v>
      </c>
      <c r="Y48" s="74" t="s">
        <v>130</v>
      </c>
      <c r="Z48" s="1">
        <v>0.31</v>
      </c>
      <c r="AA48" s="1">
        <v>25.6</v>
      </c>
    </row>
    <row r="49" spans="3:27" x14ac:dyDescent="0.2">
      <c r="C49" s="152" t="s">
        <v>123</v>
      </c>
      <c r="D49" s="94"/>
      <c r="E49" s="94"/>
      <c r="F49" s="94"/>
      <c r="G49" s="94"/>
      <c r="H49" s="151">
        <v>-210.83</v>
      </c>
      <c r="I49" s="140"/>
      <c r="X49" s="1">
        <v>2185</v>
      </c>
      <c r="Y49" s="74" t="s">
        <v>130</v>
      </c>
      <c r="Z49" s="1">
        <v>0.36</v>
      </c>
      <c r="AA49" s="1">
        <v>22.5</v>
      </c>
    </row>
    <row r="50" spans="3:27" x14ac:dyDescent="0.2">
      <c r="C50" s="139" t="s">
        <v>110</v>
      </c>
      <c r="D50" s="94"/>
      <c r="E50" s="94"/>
      <c r="F50" s="94"/>
      <c r="G50" s="94"/>
      <c r="H50" s="151">
        <v>57.642000000000003</v>
      </c>
      <c r="I50" s="140"/>
      <c r="X50" s="1">
        <v>2175</v>
      </c>
      <c r="Y50" s="74" t="s">
        <v>130</v>
      </c>
      <c r="Z50" s="1">
        <v>0.35</v>
      </c>
      <c r="AA50" s="1">
        <v>23.1</v>
      </c>
    </row>
    <row r="51" spans="3:27" x14ac:dyDescent="0.2">
      <c r="C51" s="152" t="s">
        <v>124</v>
      </c>
      <c r="D51" s="94"/>
      <c r="E51" s="94"/>
      <c r="F51" s="94"/>
      <c r="G51" s="94"/>
      <c r="H51" s="94"/>
      <c r="I51" s="140"/>
      <c r="X51" s="1">
        <v>2174</v>
      </c>
      <c r="Y51" s="74" t="s">
        <v>130</v>
      </c>
      <c r="Z51" s="1">
        <v>0.51</v>
      </c>
      <c r="AA51" s="1">
        <v>19.600000000000001</v>
      </c>
    </row>
    <row r="52" spans="3:27" x14ac:dyDescent="0.2">
      <c r="C52" s="153"/>
      <c r="D52" s="154"/>
      <c r="E52" s="87"/>
      <c r="F52" s="87"/>
      <c r="G52" s="87" t="s">
        <v>87</v>
      </c>
      <c r="H52" s="85" t="s">
        <v>105</v>
      </c>
      <c r="I52" s="140"/>
      <c r="X52" s="1">
        <v>2173</v>
      </c>
      <c r="Y52" s="74" t="s">
        <v>130</v>
      </c>
      <c r="Z52" s="1">
        <v>0.56000000000000005</v>
      </c>
      <c r="AA52" s="1">
        <v>18.100000000000001</v>
      </c>
    </row>
    <row r="53" spans="3:27" x14ac:dyDescent="0.2">
      <c r="C53" s="153"/>
      <c r="D53" s="87" t="s">
        <v>0</v>
      </c>
      <c r="E53" s="87" t="s">
        <v>79</v>
      </c>
      <c r="F53" s="87" t="s">
        <v>3</v>
      </c>
      <c r="G53" s="87" t="s">
        <v>102</v>
      </c>
      <c r="H53" s="85" t="s">
        <v>106</v>
      </c>
      <c r="I53" s="140"/>
      <c r="X53" s="1">
        <v>2172</v>
      </c>
      <c r="Y53" s="74" t="s">
        <v>130</v>
      </c>
      <c r="Z53" s="1">
        <v>0.41</v>
      </c>
      <c r="AA53" s="1">
        <v>23.1</v>
      </c>
    </row>
    <row r="54" spans="3:27" x14ac:dyDescent="0.2">
      <c r="C54" s="143">
        <v>0.32</v>
      </c>
      <c r="D54" s="88">
        <v>2458</v>
      </c>
      <c r="E54" s="155" t="s">
        <v>128</v>
      </c>
      <c r="F54" s="88">
        <v>0.32</v>
      </c>
      <c r="G54" s="88">
        <v>20.6</v>
      </c>
      <c r="H54" s="86">
        <f>(H$5*(F54)^3)+(H$6*(F54)^2)+(H$7*(F54)^1)+(H$8)</f>
        <v>2.414006272</v>
      </c>
      <c r="I54" s="140"/>
    </row>
    <row r="55" spans="3:27" x14ac:dyDescent="0.2">
      <c r="C55" s="143">
        <v>0.35</v>
      </c>
      <c r="D55" s="88">
        <v>2326</v>
      </c>
      <c r="E55" s="122" t="s">
        <v>130</v>
      </c>
      <c r="F55" s="88">
        <v>0.35</v>
      </c>
      <c r="G55" s="88">
        <v>19.3</v>
      </c>
      <c r="H55" s="86">
        <f t="shared" ref="H55:H63" si="2">(H$5*(F55)^3)+(H$6*(F55)^2)+(H$7*(F55)^1)+(H$8)</f>
        <v>2.6946508750000002</v>
      </c>
      <c r="I55" s="140"/>
    </row>
    <row r="56" spans="3:27" x14ac:dyDescent="0.2">
      <c r="C56" s="143">
        <v>0.37</v>
      </c>
      <c r="D56" s="88">
        <v>2465</v>
      </c>
      <c r="E56" s="155" t="s">
        <v>128</v>
      </c>
      <c r="F56" s="88">
        <v>0.37</v>
      </c>
      <c r="G56" s="88">
        <v>18.600000000000001</v>
      </c>
      <c r="H56" s="86">
        <f t="shared" si="2"/>
        <v>2.8674704369999997</v>
      </c>
      <c r="I56" s="140"/>
    </row>
    <row r="57" spans="3:27" x14ac:dyDescent="0.2">
      <c r="C57" s="143">
        <v>0.38</v>
      </c>
      <c r="D57" s="156">
        <v>2802</v>
      </c>
      <c r="E57" s="122" t="s">
        <v>126</v>
      </c>
      <c r="F57" s="88">
        <v>0.38</v>
      </c>
      <c r="G57" s="88">
        <v>18.3</v>
      </c>
      <c r="H57" s="86">
        <f t="shared" si="2"/>
        <v>2.948650888</v>
      </c>
      <c r="I57" s="140"/>
    </row>
    <row r="58" spans="3:27" x14ac:dyDescent="0.2">
      <c r="C58" s="143">
        <v>0.4</v>
      </c>
      <c r="D58" s="156">
        <v>2820</v>
      </c>
      <c r="E58" s="122" t="s">
        <v>126</v>
      </c>
      <c r="F58" s="88">
        <v>0.4</v>
      </c>
      <c r="G58" s="88">
        <v>17.7</v>
      </c>
      <c r="H58" s="86">
        <f t="shared" si="2"/>
        <v>3.098976</v>
      </c>
      <c r="I58" s="140"/>
    </row>
    <row r="59" spans="3:27" x14ac:dyDescent="0.2">
      <c r="C59" s="143">
        <v>0.44</v>
      </c>
      <c r="D59" s="88">
        <v>2855</v>
      </c>
      <c r="E59" s="122" t="s">
        <v>125</v>
      </c>
      <c r="F59" s="88">
        <v>0.44</v>
      </c>
      <c r="G59" s="88">
        <v>16.7</v>
      </c>
      <c r="H59" s="86">
        <f t="shared" si="2"/>
        <v>3.3426511359999997</v>
      </c>
      <c r="I59" s="140"/>
    </row>
    <row r="60" spans="3:27" x14ac:dyDescent="0.2">
      <c r="C60" s="143">
        <v>0.46</v>
      </c>
      <c r="D60" s="88">
        <v>2598</v>
      </c>
      <c r="E60" s="122" t="s">
        <v>126</v>
      </c>
      <c r="F60" s="88">
        <v>0.46</v>
      </c>
      <c r="G60" s="88">
        <v>16.25</v>
      </c>
      <c r="H60" s="86">
        <f t="shared" si="2"/>
        <v>3.4309543439999999</v>
      </c>
      <c r="I60" s="140"/>
    </row>
    <row r="61" spans="3:27" x14ac:dyDescent="0.2">
      <c r="C61" s="143">
        <v>0.51</v>
      </c>
      <c r="D61" s="88">
        <v>2597</v>
      </c>
      <c r="E61" s="122" t="s">
        <v>126</v>
      </c>
      <c r="F61" s="88">
        <v>0.51</v>
      </c>
      <c r="G61" s="88">
        <v>15.25</v>
      </c>
      <c r="H61" s="86">
        <f t="shared" si="2"/>
        <v>3.5336639789999991</v>
      </c>
      <c r="I61" s="140"/>
    </row>
    <row r="62" spans="3:27" x14ac:dyDescent="0.2">
      <c r="C62" s="143">
        <v>0.56000000000000005</v>
      </c>
      <c r="D62" s="88">
        <v>2596</v>
      </c>
      <c r="E62" s="122" t="s">
        <v>126</v>
      </c>
      <c r="F62" s="88">
        <v>0.56000000000000005</v>
      </c>
      <c r="G62" s="88">
        <v>14.3</v>
      </c>
      <c r="H62" s="86">
        <f t="shared" si="2"/>
        <v>3.4361904639999992</v>
      </c>
      <c r="I62" s="140"/>
    </row>
    <row r="63" spans="3:27" ht="13.5" thickBot="1" x14ac:dyDescent="0.25">
      <c r="C63" s="146"/>
      <c r="D63" s="147"/>
      <c r="E63" s="147"/>
      <c r="F63" s="157">
        <v>0.56000000000000005</v>
      </c>
      <c r="G63" s="158"/>
      <c r="H63" s="159">
        <f t="shared" si="2"/>
        <v>3.4361904639999992</v>
      </c>
      <c r="I63" s="148"/>
    </row>
  </sheetData>
  <sortState ref="C12:G35">
    <sortCondition ref="C11"/>
  </sortState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C4:AQ42"/>
  <sheetViews>
    <sheetView showGridLines="0" topLeftCell="A13" zoomScale="90" zoomScaleNormal="90" workbookViewId="0"/>
  </sheetViews>
  <sheetFormatPr defaultRowHeight="12.75" x14ac:dyDescent="0.2"/>
  <cols>
    <col min="3" max="3" width="12.85546875" customWidth="1"/>
    <col min="6" max="6" width="9.5703125" customWidth="1"/>
    <col min="8" max="8" width="12.85546875" customWidth="1"/>
    <col min="11" max="11" width="9.5703125" customWidth="1"/>
    <col min="13" max="13" width="10" customWidth="1"/>
  </cols>
  <sheetData>
    <row r="4" spans="3:43" x14ac:dyDescent="0.2">
      <c r="C4" s="89" t="s">
        <v>134</v>
      </c>
      <c r="D4" s="90"/>
      <c r="E4" s="90"/>
      <c r="F4" s="90"/>
      <c r="G4" s="90"/>
      <c r="H4" s="90"/>
      <c r="I4" s="136" t="s">
        <v>149</v>
      </c>
      <c r="J4" s="90"/>
      <c r="K4" s="90"/>
      <c r="L4" s="90"/>
      <c r="M4" s="91"/>
    </row>
    <row r="5" spans="3:43" ht="8.25" customHeight="1" x14ac:dyDescent="0.2">
      <c r="C5" s="135"/>
      <c r="D5" s="94"/>
      <c r="E5" s="94"/>
      <c r="F5" s="94"/>
      <c r="G5" s="94"/>
      <c r="H5" s="94"/>
      <c r="I5" s="94"/>
      <c r="J5" s="94"/>
      <c r="K5" s="94"/>
      <c r="L5" s="94"/>
      <c r="M5" s="95"/>
    </row>
    <row r="6" spans="3:43" x14ac:dyDescent="0.2">
      <c r="C6" s="92" t="s">
        <v>137</v>
      </c>
      <c r="D6" s="93" t="s">
        <v>138</v>
      </c>
      <c r="E6" s="94"/>
      <c r="F6" s="94"/>
      <c r="G6" s="94"/>
      <c r="H6" s="94"/>
      <c r="I6" s="94"/>
      <c r="J6" s="94"/>
      <c r="K6" s="94"/>
      <c r="L6" s="94"/>
      <c r="M6" s="95"/>
      <c r="X6" s="3" t="s">
        <v>133</v>
      </c>
    </row>
    <row r="7" spans="3:43" x14ac:dyDescent="0.2">
      <c r="C7" s="92"/>
      <c r="D7" s="93" t="s">
        <v>139</v>
      </c>
      <c r="E7" s="94"/>
      <c r="F7" s="94"/>
      <c r="G7" s="94"/>
      <c r="H7" s="94"/>
      <c r="I7" s="94"/>
      <c r="J7" s="94"/>
      <c r="K7" s="94"/>
      <c r="L7" s="94"/>
      <c r="M7" s="95"/>
    </row>
    <row r="8" spans="3:43" x14ac:dyDescent="0.2">
      <c r="C8" s="92"/>
      <c r="D8" s="93" t="s">
        <v>152</v>
      </c>
      <c r="E8" s="94"/>
      <c r="F8" s="94"/>
      <c r="G8" s="94"/>
      <c r="H8" s="94"/>
      <c r="I8" s="94"/>
      <c r="J8" s="94"/>
      <c r="K8" s="94"/>
      <c r="L8" s="94"/>
      <c r="M8" s="95"/>
    </row>
    <row r="9" spans="3:43" x14ac:dyDescent="0.2">
      <c r="C9" s="92"/>
      <c r="D9" s="93" t="s">
        <v>150</v>
      </c>
      <c r="E9" s="94"/>
      <c r="F9" s="94"/>
      <c r="G9" s="94"/>
      <c r="H9" s="94"/>
      <c r="I9" s="94"/>
      <c r="J9" s="94"/>
      <c r="K9" s="94"/>
      <c r="L9" s="94"/>
      <c r="M9" s="95"/>
    </row>
    <row r="10" spans="3:43" x14ac:dyDescent="0.2">
      <c r="C10" s="92" t="s">
        <v>140</v>
      </c>
      <c r="D10" s="93" t="s">
        <v>142</v>
      </c>
      <c r="E10" s="94"/>
      <c r="F10" s="94"/>
      <c r="G10" s="94"/>
      <c r="H10" s="94"/>
      <c r="I10" s="94"/>
      <c r="J10" s="94"/>
      <c r="K10" s="94"/>
      <c r="L10" s="94"/>
      <c r="M10" s="95"/>
    </row>
    <row r="11" spans="3:43" x14ac:dyDescent="0.2">
      <c r="C11" s="92" t="s">
        <v>141</v>
      </c>
      <c r="D11" s="94" t="s">
        <v>135</v>
      </c>
      <c r="E11" s="94"/>
      <c r="F11" s="94"/>
      <c r="G11" s="94"/>
      <c r="H11" s="94"/>
      <c r="I11" s="94"/>
      <c r="J11" s="94"/>
      <c r="K11" s="94"/>
      <c r="L11" s="94"/>
      <c r="M11" s="95"/>
    </row>
    <row r="12" spans="3:43" x14ac:dyDescent="0.2">
      <c r="C12" s="92" t="s">
        <v>147</v>
      </c>
      <c r="D12" s="96" t="s">
        <v>148</v>
      </c>
      <c r="E12" s="94"/>
      <c r="F12" s="94"/>
      <c r="G12" s="94"/>
      <c r="H12" s="94"/>
      <c r="I12" s="94"/>
      <c r="J12" s="94"/>
      <c r="K12" s="94"/>
      <c r="L12" s="94"/>
      <c r="M12" s="95"/>
    </row>
    <row r="13" spans="3:43" x14ac:dyDescent="0.2">
      <c r="C13" s="97"/>
      <c r="D13" s="93" t="s">
        <v>151</v>
      </c>
      <c r="E13" s="94"/>
      <c r="F13" s="94"/>
      <c r="G13" s="94"/>
      <c r="H13" s="94"/>
      <c r="I13" s="94"/>
      <c r="J13" s="94"/>
      <c r="K13" s="94"/>
      <c r="L13" s="94"/>
      <c r="M13" s="95"/>
    </row>
    <row r="14" spans="3:43" x14ac:dyDescent="0.2">
      <c r="C14" s="97"/>
      <c r="D14" s="94"/>
      <c r="E14" s="94"/>
      <c r="F14" s="94"/>
      <c r="G14" s="94"/>
      <c r="H14" s="94"/>
      <c r="I14" s="94"/>
      <c r="J14" s="94"/>
      <c r="K14" s="94"/>
      <c r="L14" s="94"/>
      <c r="M14" s="95"/>
      <c r="AQ14" t="s">
        <v>85</v>
      </c>
    </row>
    <row r="15" spans="3:43" x14ac:dyDescent="0.2">
      <c r="C15" s="97"/>
      <c r="D15" s="93" t="s">
        <v>123</v>
      </c>
      <c r="E15" s="94"/>
      <c r="F15" s="94"/>
      <c r="G15" s="94"/>
      <c r="H15" s="94"/>
      <c r="I15" s="94" t="s">
        <v>109</v>
      </c>
      <c r="J15" s="94"/>
      <c r="K15" s="94"/>
      <c r="L15" s="94"/>
      <c r="M15" s="95"/>
    </row>
    <row r="16" spans="3:43" x14ac:dyDescent="0.2">
      <c r="C16" s="97"/>
      <c r="D16" s="94" t="s">
        <v>110</v>
      </c>
      <c r="E16" s="94"/>
      <c r="F16" s="94"/>
      <c r="G16" s="98"/>
      <c r="H16" s="94"/>
      <c r="I16" s="94" t="s">
        <v>110</v>
      </c>
      <c r="J16" s="94"/>
      <c r="K16" s="94"/>
      <c r="L16" s="94"/>
      <c r="M16" s="95"/>
    </row>
    <row r="17" spans="3:13" x14ac:dyDescent="0.2">
      <c r="C17" s="97"/>
      <c r="D17" s="93" t="s">
        <v>124</v>
      </c>
      <c r="E17" s="94"/>
      <c r="F17" s="94"/>
      <c r="G17" s="98"/>
      <c r="H17" s="94"/>
      <c r="I17" s="94"/>
      <c r="J17" s="94"/>
      <c r="K17" s="94"/>
      <c r="L17" s="94"/>
      <c r="M17" s="95"/>
    </row>
    <row r="18" spans="3:13" x14ac:dyDescent="0.2">
      <c r="C18" s="99"/>
      <c r="D18" s="87"/>
      <c r="E18" s="85" t="s">
        <v>105</v>
      </c>
      <c r="F18" s="100"/>
      <c r="G18" s="101"/>
      <c r="H18" s="102"/>
      <c r="I18" s="87"/>
      <c r="J18" s="85" t="s">
        <v>105</v>
      </c>
      <c r="K18" s="100"/>
      <c r="L18" s="94"/>
      <c r="M18" s="106" t="s">
        <v>136</v>
      </c>
    </row>
    <row r="19" spans="3:13" x14ac:dyDescent="0.2">
      <c r="C19" s="103"/>
      <c r="D19" s="87" t="s">
        <v>3</v>
      </c>
      <c r="E19" s="85" t="s">
        <v>106</v>
      </c>
      <c r="F19" s="104" t="s">
        <v>88</v>
      </c>
      <c r="G19" s="105"/>
      <c r="H19" s="87"/>
      <c r="I19" s="87" t="s">
        <v>3</v>
      </c>
      <c r="J19" s="85" t="s">
        <v>106</v>
      </c>
      <c r="K19" s="104" t="s">
        <v>88</v>
      </c>
      <c r="L19" s="94"/>
      <c r="M19" s="106" t="s">
        <v>88</v>
      </c>
    </row>
    <row r="20" spans="3:13" x14ac:dyDescent="0.2">
      <c r="C20" s="97"/>
      <c r="D20" s="88">
        <v>0.56000000000000005</v>
      </c>
      <c r="E20" s="86">
        <v>14.292650879999975</v>
      </c>
      <c r="F20" s="107"/>
      <c r="G20" s="105"/>
      <c r="H20" s="94"/>
      <c r="I20" s="88">
        <v>0.56000000000000005</v>
      </c>
      <c r="J20" s="86">
        <v>13.032214399999994</v>
      </c>
      <c r="K20" s="107"/>
      <c r="L20" s="94"/>
      <c r="M20" s="108"/>
    </row>
    <row r="21" spans="3:13" x14ac:dyDescent="0.2">
      <c r="C21" s="97"/>
      <c r="D21" s="88">
        <v>0.51</v>
      </c>
      <c r="E21" s="86">
        <v>15.268365929999995</v>
      </c>
      <c r="F21" s="109">
        <f>E21/E20</f>
        <v>1.0682669057120369</v>
      </c>
      <c r="G21" s="110"/>
      <c r="H21" s="94"/>
      <c r="I21" s="88">
        <v>0.51</v>
      </c>
      <c r="J21" s="86">
        <v>13.961149649999989</v>
      </c>
      <c r="K21" s="109">
        <f>J21/J20</f>
        <v>1.0712799238477841</v>
      </c>
      <c r="L21" s="94"/>
      <c r="M21" s="111">
        <f>E20/J20</f>
        <v>1.0967169846438363</v>
      </c>
    </row>
    <row r="22" spans="3:13" x14ac:dyDescent="0.2">
      <c r="C22" s="97"/>
      <c r="D22" s="88">
        <v>0.46</v>
      </c>
      <c r="E22" s="86">
        <v>16.249170479999997</v>
      </c>
      <c r="F22" s="109">
        <f t="shared" ref="F22:F29" si="0">E22/E21</f>
        <v>1.0642376895141654</v>
      </c>
      <c r="G22" s="110"/>
      <c r="H22" s="94"/>
      <c r="I22" s="88">
        <v>0.46</v>
      </c>
      <c r="J22" s="86">
        <v>14.81233240000001</v>
      </c>
      <c r="K22" s="109">
        <f t="shared" ref="K22:K29" si="1">J22/J21</f>
        <v>1.0609679554577385</v>
      </c>
      <c r="L22" s="94"/>
      <c r="M22" s="111">
        <f t="shared" ref="M22:M29" si="2">E21/J21</f>
        <v>1.0936324237452757</v>
      </c>
    </row>
    <row r="23" spans="3:13" x14ac:dyDescent="0.2">
      <c r="C23" s="97"/>
      <c r="D23" s="88">
        <v>0.41</v>
      </c>
      <c r="E23" s="86">
        <v>17.418492030000003</v>
      </c>
      <c r="F23" s="109">
        <f t="shared" si="0"/>
        <v>1.0719619226987154</v>
      </c>
      <c r="G23" s="110"/>
      <c r="H23" s="94"/>
      <c r="I23" s="88">
        <v>0.41</v>
      </c>
      <c r="J23" s="86">
        <v>15.784400150000003</v>
      </c>
      <c r="K23" s="109">
        <f t="shared" si="1"/>
        <v>1.0656255695423087</v>
      </c>
      <c r="L23" s="94"/>
      <c r="M23" s="111">
        <f t="shared" si="2"/>
        <v>1.0970028244842782</v>
      </c>
    </row>
    <row r="24" spans="3:13" x14ac:dyDescent="0.2">
      <c r="C24" s="97"/>
      <c r="D24" s="88">
        <v>0.36</v>
      </c>
      <c r="E24" s="86">
        <v>18.959758079999993</v>
      </c>
      <c r="F24" s="109">
        <f t="shared" si="0"/>
        <v>1.0884844708339536</v>
      </c>
      <c r="G24" s="110"/>
      <c r="H24" s="94"/>
      <c r="I24" s="88">
        <v>0.36</v>
      </c>
      <c r="J24" s="86">
        <v>17.075990400000002</v>
      </c>
      <c r="K24" s="109">
        <f t="shared" si="1"/>
        <v>1.0818270088014714</v>
      </c>
      <c r="L24" s="94"/>
      <c r="M24" s="111">
        <f t="shared" si="2"/>
        <v>1.1035257510245011</v>
      </c>
    </row>
    <row r="25" spans="3:13" x14ac:dyDescent="0.2">
      <c r="C25" s="97"/>
      <c r="D25" s="88">
        <v>0.31</v>
      </c>
      <c r="E25" s="86">
        <v>21.056396129999996</v>
      </c>
      <c r="F25" s="109">
        <f t="shared" si="0"/>
        <v>1.1105835866234852</v>
      </c>
      <c r="G25" s="110"/>
      <c r="H25" s="94"/>
      <c r="I25" s="88">
        <v>0.31</v>
      </c>
      <c r="J25" s="86">
        <v>18.885740650000002</v>
      </c>
      <c r="K25" s="109">
        <f t="shared" si="1"/>
        <v>1.1059821543352473</v>
      </c>
      <c r="L25" s="94"/>
      <c r="M25" s="111">
        <f t="shared" si="2"/>
        <v>1.1103167450832012</v>
      </c>
    </row>
    <row r="26" spans="3:13" x14ac:dyDescent="0.2">
      <c r="C26" s="97"/>
      <c r="D26" s="88">
        <v>0.26</v>
      </c>
      <c r="E26" s="86">
        <v>23.891833679999998</v>
      </c>
      <c r="F26" s="109">
        <f t="shared" si="0"/>
        <v>1.1346592043811441</v>
      </c>
      <c r="G26" s="110"/>
      <c r="H26" s="94"/>
      <c r="I26" s="88">
        <v>0.26</v>
      </c>
      <c r="J26" s="86">
        <v>21.412288400000001</v>
      </c>
      <c r="K26" s="109">
        <f t="shared" si="1"/>
        <v>1.1337807077214099</v>
      </c>
      <c r="L26" s="94"/>
      <c r="M26" s="111">
        <f t="shared" si="2"/>
        <v>1.1149362114109087</v>
      </c>
    </row>
    <row r="27" spans="3:13" x14ac:dyDescent="0.2">
      <c r="C27" s="97"/>
      <c r="D27" s="88">
        <v>0.21</v>
      </c>
      <c r="E27" s="86">
        <v>27.649498229999995</v>
      </c>
      <c r="F27" s="109">
        <f t="shared" si="0"/>
        <v>1.1572781980792692</v>
      </c>
      <c r="G27" s="110"/>
      <c r="H27" s="94"/>
      <c r="I27" s="88">
        <v>0.21</v>
      </c>
      <c r="J27" s="86">
        <v>24.854271149999995</v>
      </c>
      <c r="K27" s="109">
        <f t="shared" si="1"/>
        <v>1.1607480100071879</v>
      </c>
      <c r="L27" s="94"/>
      <c r="M27" s="111">
        <f t="shared" si="2"/>
        <v>1.115800106634095</v>
      </c>
    </row>
    <row r="28" spans="3:13" x14ac:dyDescent="0.2">
      <c r="C28" s="97"/>
      <c r="D28" s="88">
        <v>0.16</v>
      </c>
      <c r="E28" s="86">
        <v>32.51281728</v>
      </c>
      <c r="F28" s="109">
        <f t="shared" si="0"/>
        <v>1.1758917651794221</v>
      </c>
      <c r="G28" s="110"/>
      <c r="H28" s="94"/>
      <c r="I28" s="88">
        <v>0.16</v>
      </c>
      <c r="J28" s="86">
        <v>29.410326399999995</v>
      </c>
      <c r="K28" s="109">
        <f t="shared" si="1"/>
        <v>1.1833107566302543</v>
      </c>
      <c r="L28" s="94"/>
      <c r="M28" s="111">
        <f t="shared" si="2"/>
        <v>1.1124646570052408</v>
      </c>
    </row>
    <row r="29" spans="3:13" x14ac:dyDescent="0.2">
      <c r="C29" s="97"/>
      <c r="D29" s="88">
        <v>0.11</v>
      </c>
      <c r="E29" s="86">
        <v>38.665218330000002</v>
      </c>
      <c r="F29" s="109">
        <f t="shared" si="0"/>
        <v>1.189230019564764</v>
      </c>
      <c r="G29" s="110"/>
      <c r="H29" s="94"/>
      <c r="I29" s="88">
        <v>0.11</v>
      </c>
      <c r="J29" s="86">
        <v>35.279091649999998</v>
      </c>
      <c r="K29" s="109">
        <f t="shared" si="1"/>
        <v>1.1995477768652034</v>
      </c>
      <c r="L29" s="94"/>
      <c r="M29" s="111">
        <f t="shared" si="2"/>
        <v>1.1054898486267737</v>
      </c>
    </row>
    <row r="30" spans="3:13" x14ac:dyDescent="0.2">
      <c r="C30" s="97"/>
      <c r="D30" s="94"/>
      <c r="E30" s="94"/>
      <c r="F30" s="94"/>
      <c r="G30" s="98"/>
      <c r="H30" s="94"/>
      <c r="I30" s="94"/>
      <c r="J30" s="94"/>
      <c r="K30" s="94"/>
      <c r="L30" s="94"/>
      <c r="M30" s="95"/>
    </row>
    <row r="31" spans="3:13" x14ac:dyDescent="0.2">
      <c r="C31" s="112" t="s">
        <v>145</v>
      </c>
      <c r="D31" s="87"/>
      <c r="E31" s="85" t="s">
        <v>105</v>
      </c>
      <c r="F31" s="113"/>
      <c r="G31" s="114"/>
      <c r="H31" s="115" t="s">
        <v>145</v>
      </c>
      <c r="I31" s="87"/>
      <c r="J31" s="85" t="s">
        <v>105</v>
      </c>
      <c r="K31" s="113"/>
      <c r="L31" s="94"/>
      <c r="M31" s="95"/>
    </row>
    <row r="32" spans="3:13" x14ac:dyDescent="0.2">
      <c r="C32" s="116" t="s">
        <v>146</v>
      </c>
      <c r="D32" s="87" t="s">
        <v>3</v>
      </c>
      <c r="E32" s="85" t="s">
        <v>106</v>
      </c>
      <c r="F32" s="117" t="s">
        <v>143</v>
      </c>
      <c r="G32" s="118"/>
      <c r="H32" s="119" t="s">
        <v>146</v>
      </c>
      <c r="I32" s="87" t="s">
        <v>3</v>
      </c>
      <c r="J32" s="85" t="s">
        <v>106</v>
      </c>
      <c r="K32" s="117" t="s">
        <v>143</v>
      </c>
      <c r="L32" s="94"/>
      <c r="M32" s="95"/>
    </row>
    <row r="33" spans="3:13" x14ac:dyDescent="0.2">
      <c r="C33" s="120">
        <v>2596</v>
      </c>
      <c r="D33" s="88">
        <v>0.56000000000000005</v>
      </c>
      <c r="E33" s="86">
        <v>14.292650879999975</v>
      </c>
      <c r="F33" s="121" t="s">
        <v>21</v>
      </c>
      <c r="G33" s="114"/>
      <c r="H33" s="122"/>
      <c r="I33" s="88">
        <v>0.56000000000000005</v>
      </c>
      <c r="J33" s="86">
        <v>13.032214399999994</v>
      </c>
      <c r="K33" s="121" t="s">
        <v>21</v>
      </c>
      <c r="L33" s="94"/>
      <c r="M33" s="95"/>
    </row>
    <row r="34" spans="3:13" x14ac:dyDescent="0.2">
      <c r="C34" s="120">
        <v>2597</v>
      </c>
      <c r="D34" s="88">
        <v>0.51</v>
      </c>
      <c r="E34" s="86">
        <v>15.268365929999995</v>
      </c>
      <c r="F34" s="123" t="s">
        <v>11</v>
      </c>
      <c r="G34" s="124"/>
      <c r="H34" s="122"/>
      <c r="I34" s="88">
        <v>0.51</v>
      </c>
      <c r="J34" s="86">
        <v>13.961149649999989</v>
      </c>
      <c r="K34" s="125" t="s">
        <v>21</v>
      </c>
      <c r="L34" s="94"/>
      <c r="M34" s="95"/>
    </row>
    <row r="35" spans="3:13" x14ac:dyDescent="0.2">
      <c r="C35" s="120">
        <v>2598</v>
      </c>
      <c r="D35" s="88">
        <v>0.46</v>
      </c>
      <c r="E35" s="86">
        <v>16.249170479999997</v>
      </c>
      <c r="F35" s="123" t="s">
        <v>11</v>
      </c>
      <c r="G35" s="124"/>
      <c r="H35" s="122">
        <v>2165</v>
      </c>
      <c r="I35" s="88">
        <v>0.46</v>
      </c>
      <c r="J35" s="86">
        <v>14.81233240000001</v>
      </c>
      <c r="K35" s="123" t="s">
        <v>11</v>
      </c>
      <c r="L35" s="94"/>
      <c r="M35" s="95"/>
    </row>
    <row r="36" spans="3:13" x14ac:dyDescent="0.2">
      <c r="C36" s="120">
        <v>2820</v>
      </c>
      <c r="D36" s="88">
        <v>0.41</v>
      </c>
      <c r="E36" s="86">
        <v>17.418492030000003</v>
      </c>
      <c r="F36" s="123" t="s">
        <v>9</v>
      </c>
      <c r="G36" s="123"/>
      <c r="H36" s="122">
        <v>2163</v>
      </c>
      <c r="I36" s="88">
        <v>0.41</v>
      </c>
      <c r="J36" s="86">
        <v>15.784400150000003</v>
      </c>
      <c r="K36" s="123" t="s">
        <v>11</v>
      </c>
      <c r="L36" s="94"/>
      <c r="M36" s="95"/>
    </row>
    <row r="37" spans="3:13" x14ac:dyDescent="0.2">
      <c r="C37" s="120">
        <v>2465</v>
      </c>
      <c r="D37" s="88">
        <v>0.36</v>
      </c>
      <c r="E37" s="86">
        <v>18.959758079999993</v>
      </c>
      <c r="F37" s="123" t="s">
        <v>9</v>
      </c>
      <c r="G37" s="123"/>
      <c r="H37" s="122">
        <v>2967</v>
      </c>
      <c r="I37" s="88">
        <v>0.36</v>
      </c>
      <c r="J37" s="86">
        <v>17.075990400000002</v>
      </c>
      <c r="K37" s="123" t="s">
        <v>9</v>
      </c>
      <c r="L37" s="94"/>
      <c r="M37" s="95"/>
    </row>
    <row r="38" spans="3:13" x14ac:dyDescent="0.2">
      <c r="C38" s="120">
        <v>2458</v>
      </c>
      <c r="D38" s="88">
        <v>0.31</v>
      </c>
      <c r="E38" s="86">
        <v>21.056396129999996</v>
      </c>
      <c r="F38" s="123" t="s">
        <v>14</v>
      </c>
      <c r="G38" s="123"/>
      <c r="H38" s="122">
        <v>2968</v>
      </c>
      <c r="I38" s="88">
        <v>0.31</v>
      </c>
      <c r="J38" s="86">
        <v>18.885740650000002</v>
      </c>
      <c r="K38" s="123" t="s">
        <v>9</v>
      </c>
      <c r="L38" s="94"/>
      <c r="M38" s="95"/>
    </row>
    <row r="39" spans="3:13" x14ac:dyDescent="0.2">
      <c r="C39" s="126"/>
      <c r="D39" s="88">
        <v>0.26</v>
      </c>
      <c r="E39" s="86">
        <v>23.891833679999998</v>
      </c>
      <c r="F39" s="123" t="s">
        <v>13</v>
      </c>
      <c r="G39" s="123"/>
      <c r="H39" s="122">
        <v>2418</v>
      </c>
      <c r="I39" s="88">
        <v>0.26</v>
      </c>
      <c r="J39" s="86">
        <v>21.412288400000001</v>
      </c>
      <c r="K39" s="123" t="s">
        <v>14</v>
      </c>
      <c r="L39" s="94"/>
      <c r="M39" s="95"/>
    </row>
    <row r="40" spans="3:13" x14ac:dyDescent="0.2">
      <c r="C40" s="126"/>
      <c r="D40" s="88">
        <v>0.21</v>
      </c>
      <c r="E40" s="86">
        <v>27.649498229999995</v>
      </c>
      <c r="F40" s="123" t="s">
        <v>96</v>
      </c>
      <c r="G40" s="123"/>
      <c r="H40" s="122">
        <v>2401</v>
      </c>
      <c r="I40" s="88">
        <v>0.21</v>
      </c>
      <c r="J40" s="86">
        <v>24.854271149999995</v>
      </c>
      <c r="K40" s="127" t="s">
        <v>13</v>
      </c>
      <c r="L40" s="94"/>
      <c r="M40" s="95"/>
    </row>
    <row r="41" spans="3:13" x14ac:dyDescent="0.2">
      <c r="C41" s="126"/>
      <c r="D41" s="88">
        <v>0.16</v>
      </c>
      <c r="E41" s="86">
        <v>32.51281728</v>
      </c>
      <c r="F41" s="123" t="s">
        <v>31</v>
      </c>
      <c r="G41" s="123"/>
      <c r="H41" s="122">
        <v>2402</v>
      </c>
      <c r="I41" s="88">
        <v>0.16</v>
      </c>
      <c r="J41" s="86">
        <v>29.410326399999995</v>
      </c>
      <c r="K41" s="127" t="s">
        <v>96</v>
      </c>
      <c r="L41" s="94"/>
      <c r="M41" s="95"/>
    </row>
    <row r="42" spans="3:13" x14ac:dyDescent="0.2">
      <c r="C42" s="128"/>
      <c r="D42" s="129">
        <v>0.11</v>
      </c>
      <c r="E42" s="130">
        <v>38.665218330000002</v>
      </c>
      <c r="F42" s="131" t="s">
        <v>144</v>
      </c>
      <c r="G42" s="131"/>
      <c r="H42" s="129"/>
      <c r="I42" s="129">
        <v>0.11</v>
      </c>
      <c r="J42" s="130">
        <v>35.279091649999998</v>
      </c>
      <c r="K42" s="132" t="s">
        <v>144</v>
      </c>
      <c r="L42" s="133"/>
      <c r="M42" s="13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all_bvmv</vt:lpstr>
      <vt:lpstr>w20_4port_lg_bvmv</vt:lpstr>
      <vt:lpstr>k20_yz85_bvmv</vt:lpstr>
      <vt:lpstr>all_mv</vt:lpstr>
      <vt:lpstr>w20_4port_lg_mv</vt:lpstr>
      <vt:lpstr>k20_yz85_mv</vt:lpstr>
      <vt:lpstr>opt4_poly</vt:lpstr>
      <vt:lpstr>opt3_poly</vt:lpstr>
      <vt:lpstr>summary_for_vdb</vt:lpstr>
      <vt:lpstr>Sheet1</vt:lpstr>
      <vt:lpstr>all_mv!Print_Area</vt:lpstr>
      <vt:lpstr>opt3_poly!Print_Area</vt:lpstr>
      <vt:lpstr>opt4_poly!Print_Area</vt:lpstr>
      <vt:lpstr>summary_for_vdb!Print_Area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cp:lastPrinted>2017-11-25T23:16:28Z</cp:lastPrinted>
  <dcterms:created xsi:type="dcterms:W3CDTF">2017-11-23T16:58:31Z</dcterms:created>
  <dcterms:modified xsi:type="dcterms:W3CDTF">2017-11-27T15:41:35Z</dcterms:modified>
</cp:coreProperties>
</file>