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Yamaha" sheetId="2" r:id="rId1"/>
    <sheet name="KTM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7" i="2" l="1"/>
  <c r="J207" i="2"/>
  <c r="J208" i="2"/>
  <c r="J209" i="2"/>
  <c r="J210" i="2"/>
  <c r="J211" i="2"/>
  <c r="E207" i="4" l="1"/>
  <c r="I211" i="4"/>
  <c r="H211" i="4"/>
  <c r="G211" i="4"/>
  <c r="F211" i="4"/>
  <c r="E211" i="4"/>
  <c r="I210" i="4"/>
  <c r="H210" i="4"/>
  <c r="G210" i="4"/>
  <c r="F210" i="4"/>
  <c r="E210" i="4"/>
  <c r="I209" i="4"/>
  <c r="H209" i="4"/>
  <c r="G209" i="4"/>
  <c r="F209" i="4"/>
  <c r="E209" i="4"/>
  <c r="I208" i="4"/>
  <c r="H208" i="4"/>
  <c r="G208" i="4"/>
  <c r="F208" i="4"/>
  <c r="E208" i="4"/>
  <c r="I207" i="4"/>
  <c r="H207" i="4"/>
  <c r="G207" i="4"/>
  <c r="F207" i="4"/>
  <c r="R203" i="4"/>
  <c r="S203" i="4" s="1"/>
  <c r="R202" i="4"/>
  <c r="S202" i="4" s="1"/>
  <c r="R197" i="4"/>
  <c r="S197" i="4" s="1"/>
  <c r="R196" i="4"/>
  <c r="S196" i="4" s="1"/>
  <c r="R191" i="4"/>
  <c r="S191" i="4" s="1"/>
  <c r="R190" i="4"/>
  <c r="S190" i="4" s="1"/>
  <c r="R185" i="4"/>
  <c r="S185" i="4" s="1"/>
  <c r="R184" i="4"/>
  <c r="S184" i="4" s="1"/>
  <c r="R179" i="4"/>
  <c r="S179" i="4" s="1"/>
  <c r="R178" i="4"/>
  <c r="S178" i="4" s="1"/>
  <c r="R173" i="4"/>
  <c r="S173" i="4" s="1"/>
  <c r="R172" i="4"/>
  <c r="S172" i="4" s="1"/>
  <c r="R167" i="4"/>
  <c r="S167" i="4" s="1"/>
  <c r="R166" i="4"/>
  <c r="S166" i="4" s="1"/>
  <c r="R161" i="4"/>
  <c r="S161" i="4" s="1"/>
  <c r="R160" i="4"/>
  <c r="S160" i="4" s="1"/>
  <c r="R155" i="4"/>
  <c r="S155" i="4" s="1"/>
  <c r="R154" i="4"/>
  <c r="S154" i="4" s="1"/>
  <c r="R149" i="4"/>
  <c r="S149" i="4" s="1"/>
  <c r="R148" i="4"/>
  <c r="S148" i="4" s="1"/>
  <c r="R143" i="4"/>
  <c r="S143" i="4" s="1"/>
  <c r="R142" i="4"/>
  <c r="S142" i="4" s="1"/>
  <c r="R137" i="4"/>
  <c r="S137" i="4" s="1"/>
  <c r="R136" i="4"/>
  <c r="S136" i="4" s="1"/>
  <c r="R131" i="4"/>
  <c r="S131" i="4" s="1"/>
  <c r="R130" i="4"/>
  <c r="S130" i="4" s="1"/>
  <c r="R125" i="4"/>
  <c r="S125" i="4" s="1"/>
  <c r="R124" i="4"/>
  <c r="S124" i="4" s="1"/>
  <c r="R119" i="4"/>
  <c r="S119" i="4" s="1"/>
  <c r="R118" i="4"/>
  <c r="S118" i="4" s="1"/>
  <c r="R113" i="4"/>
  <c r="S113" i="4" s="1"/>
  <c r="R112" i="4"/>
  <c r="S112" i="4" s="1"/>
  <c r="R107" i="4"/>
  <c r="S107" i="4" s="1"/>
  <c r="R106" i="4"/>
  <c r="S106" i="4" s="1"/>
  <c r="R101" i="4"/>
  <c r="S101" i="4" s="1"/>
  <c r="R100" i="4"/>
  <c r="S100" i="4" s="1"/>
  <c r="R95" i="4"/>
  <c r="S95" i="4" s="1"/>
  <c r="R94" i="4"/>
  <c r="S94" i="4" s="1"/>
  <c r="R89" i="4"/>
  <c r="S89" i="4" s="1"/>
  <c r="R88" i="4"/>
  <c r="S88" i="4" s="1"/>
  <c r="R83" i="4"/>
  <c r="S83" i="4" s="1"/>
  <c r="R82" i="4"/>
  <c r="S82" i="4" s="1"/>
  <c r="R77" i="4"/>
  <c r="S77" i="4" s="1"/>
  <c r="R76" i="4"/>
  <c r="S76" i="4" s="1"/>
  <c r="R71" i="4"/>
  <c r="S71" i="4" s="1"/>
  <c r="R70" i="4"/>
  <c r="S70" i="4" s="1"/>
  <c r="R65" i="4"/>
  <c r="S65" i="4" s="1"/>
  <c r="R64" i="4"/>
  <c r="S64" i="4" s="1"/>
  <c r="R59" i="4"/>
  <c r="S59" i="4" s="1"/>
  <c r="R58" i="4"/>
  <c r="S58" i="4" s="1"/>
  <c r="R53" i="4"/>
  <c r="S53" i="4" s="1"/>
  <c r="R52" i="4"/>
  <c r="S52" i="4" s="1"/>
  <c r="R47" i="4"/>
  <c r="S47" i="4" s="1"/>
  <c r="R46" i="4"/>
  <c r="S46" i="4" s="1"/>
  <c r="R41" i="4"/>
  <c r="S41" i="4" s="1"/>
  <c r="R40" i="4"/>
  <c r="S40" i="4" s="1"/>
  <c r="R35" i="4"/>
  <c r="S35" i="4" s="1"/>
  <c r="R34" i="4"/>
  <c r="S34" i="4" s="1"/>
  <c r="R29" i="4"/>
  <c r="S29" i="4" s="1"/>
  <c r="R28" i="4"/>
  <c r="S28" i="4" s="1"/>
  <c r="R23" i="4"/>
  <c r="S23" i="4" s="1"/>
  <c r="R22" i="4"/>
  <c r="S22" i="4" s="1"/>
  <c r="R17" i="4"/>
  <c r="S17" i="4" s="1"/>
  <c r="R16" i="4"/>
  <c r="S16" i="4" s="1"/>
  <c r="H207" i="2"/>
  <c r="I207" i="2"/>
  <c r="H208" i="2"/>
  <c r="I208" i="2"/>
  <c r="H209" i="2"/>
  <c r="I209" i="2"/>
  <c r="H210" i="2"/>
  <c r="I210" i="2"/>
  <c r="H211" i="2"/>
  <c r="I211" i="2"/>
  <c r="F207" i="2"/>
  <c r="G207" i="2"/>
  <c r="F208" i="2"/>
  <c r="G208" i="2"/>
  <c r="F209" i="2"/>
  <c r="G209" i="2"/>
  <c r="F210" i="2"/>
  <c r="G210" i="2"/>
  <c r="F211" i="2"/>
  <c r="G211" i="2"/>
  <c r="E208" i="2"/>
  <c r="E209" i="2"/>
  <c r="E210" i="2"/>
  <c r="E211" i="2"/>
  <c r="B17" i="2"/>
  <c r="B23" i="2"/>
  <c r="B29" i="2"/>
  <c r="B35" i="2"/>
  <c r="B41" i="2"/>
  <c r="B47" i="2"/>
  <c r="B53" i="2"/>
  <c r="B59" i="2"/>
  <c r="B65" i="2"/>
  <c r="B71" i="2"/>
  <c r="B77" i="2"/>
  <c r="B83" i="2"/>
  <c r="B89" i="2"/>
  <c r="B95" i="2"/>
  <c r="B101" i="2"/>
  <c r="B107" i="2"/>
  <c r="B113" i="2"/>
  <c r="B119" i="2"/>
  <c r="B125" i="2"/>
  <c r="B131" i="2"/>
  <c r="B137" i="2"/>
  <c r="B143" i="2"/>
  <c r="B149" i="2"/>
  <c r="B155" i="2"/>
  <c r="B161" i="2"/>
  <c r="B167" i="2"/>
  <c r="B173" i="2"/>
  <c r="B179" i="2"/>
  <c r="B185" i="2"/>
  <c r="B191" i="2"/>
  <c r="B197" i="2"/>
  <c r="B203" i="2"/>
  <c r="R203" i="2"/>
  <c r="S203" i="2" s="1"/>
  <c r="R202" i="2"/>
  <c r="S202" i="2" s="1"/>
  <c r="R197" i="2"/>
  <c r="S197" i="2" s="1"/>
  <c r="R196" i="2"/>
  <c r="S196" i="2" s="1"/>
  <c r="R191" i="2"/>
  <c r="S191" i="2" s="1"/>
  <c r="R190" i="2"/>
  <c r="S190" i="2" s="1"/>
  <c r="R185" i="2"/>
  <c r="S185" i="2" s="1"/>
  <c r="R184" i="2"/>
  <c r="S184" i="2" s="1"/>
  <c r="R179" i="2"/>
  <c r="S179" i="2" s="1"/>
  <c r="R178" i="2"/>
  <c r="S178" i="2" s="1"/>
  <c r="R173" i="2"/>
  <c r="S173" i="2" s="1"/>
  <c r="R172" i="2"/>
  <c r="S172" i="2" s="1"/>
  <c r="R167" i="2"/>
  <c r="S167" i="2" s="1"/>
  <c r="R166" i="2"/>
  <c r="S166" i="2" s="1"/>
  <c r="R161" i="2"/>
  <c r="S161" i="2" s="1"/>
  <c r="R160" i="2"/>
  <c r="S160" i="2" s="1"/>
  <c r="R155" i="2"/>
  <c r="S155" i="2" s="1"/>
  <c r="R154" i="2"/>
  <c r="S154" i="2" s="1"/>
  <c r="R149" i="2"/>
  <c r="S149" i="2" s="1"/>
  <c r="R148" i="2"/>
  <c r="S148" i="2" s="1"/>
  <c r="R143" i="2"/>
  <c r="S143" i="2" s="1"/>
  <c r="R142" i="2"/>
  <c r="S142" i="2" s="1"/>
  <c r="R137" i="2"/>
  <c r="S137" i="2" s="1"/>
  <c r="R136" i="2"/>
  <c r="S136" i="2" s="1"/>
  <c r="R131" i="2"/>
  <c r="S131" i="2" s="1"/>
  <c r="R130" i="2"/>
  <c r="S130" i="2" s="1"/>
  <c r="R125" i="2"/>
  <c r="S125" i="2" s="1"/>
  <c r="R124" i="2"/>
  <c r="S124" i="2" s="1"/>
  <c r="R119" i="2"/>
  <c r="S119" i="2" s="1"/>
  <c r="R118" i="2"/>
  <c r="S118" i="2" s="1"/>
  <c r="R113" i="2"/>
  <c r="S113" i="2" s="1"/>
  <c r="R112" i="2"/>
  <c r="S112" i="2" s="1"/>
  <c r="R107" i="2"/>
  <c r="S107" i="2" s="1"/>
  <c r="R106" i="2"/>
  <c r="S106" i="2" s="1"/>
  <c r="R101" i="2"/>
  <c r="S101" i="2" s="1"/>
  <c r="R100" i="2"/>
  <c r="S100" i="2" s="1"/>
  <c r="R95" i="2"/>
  <c r="S95" i="2" s="1"/>
  <c r="R94" i="2"/>
  <c r="S94" i="2" s="1"/>
  <c r="R89" i="2"/>
  <c r="S89" i="2" s="1"/>
  <c r="R88" i="2"/>
  <c r="S88" i="2" s="1"/>
  <c r="R83" i="2"/>
  <c r="S83" i="2" s="1"/>
  <c r="R82" i="2"/>
  <c r="S82" i="2" s="1"/>
  <c r="R77" i="2"/>
  <c r="S77" i="2" s="1"/>
  <c r="R76" i="2"/>
  <c r="S76" i="2" s="1"/>
  <c r="R71" i="2"/>
  <c r="S71" i="2" s="1"/>
  <c r="R70" i="2"/>
  <c r="S70" i="2" s="1"/>
  <c r="R65" i="2"/>
  <c r="S65" i="2" s="1"/>
  <c r="R64" i="2"/>
  <c r="S64" i="2" s="1"/>
  <c r="R59" i="2"/>
  <c r="S59" i="2" s="1"/>
  <c r="R58" i="2"/>
  <c r="S58" i="2" s="1"/>
  <c r="R53" i="2"/>
  <c r="S53" i="2" s="1"/>
  <c r="R52" i="2"/>
  <c r="S52" i="2" s="1"/>
  <c r="R47" i="2"/>
  <c r="S47" i="2" s="1"/>
  <c r="R46" i="2"/>
  <c r="S46" i="2" s="1"/>
  <c r="R41" i="2"/>
  <c r="S41" i="2" s="1"/>
  <c r="R40" i="2"/>
  <c r="S40" i="2" s="1"/>
  <c r="R35" i="2"/>
  <c r="S35" i="2" s="1"/>
  <c r="R34" i="2"/>
  <c r="S34" i="2" s="1"/>
  <c r="R29" i="2"/>
  <c r="S29" i="2" s="1"/>
  <c r="R28" i="2"/>
  <c r="S28" i="2" s="1"/>
  <c r="R23" i="2"/>
  <c r="S23" i="2" s="1"/>
  <c r="R22" i="2"/>
  <c r="S22" i="2" s="1"/>
  <c r="R17" i="2"/>
  <c r="S17" i="2" s="1"/>
  <c r="R16" i="2"/>
  <c r="S16" i="2" s="1"/>
</calcChain>
</file>

<file path=xl/sharedStrings.xml><?xml version="1.0" encoding="utf-8"?>
<sst xmlns="http://schemas.openxmlformats.org/spreadsheetml/2006/main" count="1052" uniqueCount="120">
  <si>
    <t>rec_id</t>
  </si>
  <si>
    <t>yrmodsize</t>
  </si>
  <si>
    <t>objective</t>
  </si>
  <si>
    <t>mv+bv+sd</t>
  </si>
  <si>
    <t>mv</t>
  </si>
  <si>
    <t>   </t>
  </si>
  <si>
    <t>bv</t>
  </si>
  <si>
    <t>Dyno Test</t>
  </si>
  <si>
    <t>gas</t>
  </si>
  <si>
    <t>sd</t>
  </si>
  <si>
    <t> Bert Reynolds </t>
  </si>
  <si>
    <t>GP Spec Sheet</t>
  </si>
  <si>
    <t> Bradley Giles </t>
  </si>
  <si>
    <t>Fork Test</t>
  </si>
  <si>
    <t>sort</t>
  </si>
  <si>
    <r>
      <t> </t>
    </r>
    <r>
      <rPr>
        <sz val="8"/>
        <color rgb="FF676767"/>
        <rFont val="Trebuchet MS"/>
        <family val="2"/>
      </rPr>
      <t>bv, mv, rod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 xml:space="preserve">35_24_12.5 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</si>
  <si>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stop</t>
    </r>
  </si>
  <si>
    <t> 2013 YZ 250</t>
  </si>
  <si>
    <r>
      <t> </t>
    </r>
    <r>
      <rPr>
        <sz val="8"/>
        <color rgb="FF676767"/>
        <rFont val="Trebuchet MS"/>
        <family val="2"/>
      </rPr>
      <t>type of riding =</t>
    </r>
    <r>
      <rPr>
        <sz val="9"/>
        <color theme="1"/>
        <rFont val="Trebuchet MS"/>
        <family val="2"/>
      </rPr>
      <t xml:space="preserve"> </t>
    </r>
  </si>
  <si>
    <r>
      <t> </t>
    </r>
    <r>
      <rPr>
        <sz val="8"/>
        <color rgb="FF676767"/>
        <rFont val="Trebuchet MS"/>
        <family val="2"/>
      </rPr>
      <t>ls circuit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disabled</t>
    </r>
  </si>
  <si>
    <r>
      <t> </t>
    </r>
    <r>
      <rPr>
        <sz val="8"/>
        <color rgb="FF676767"/>
        <rFont val="Trebuchet MS"/>
        <family val="2"/>
      </rPr>
      <t>bv pist desc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stk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</si>
  <si>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mod shim stack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</si>
  <si>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k24-56bld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</si>
  <si>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stk</t>
    </r>
  </si>
  <si>
    <t> 2016 YZX 250</t>
  </si>
  <si>
    <r>
      <t> </t>
    </r>
    <r>
      <rPr>
        <sz val="8"/>
        <color rgb="FF676767"/>
        <rFont val="Trebuchet MS"/>
        <family val="2"/>
      </rPr>
      <t>mv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stk</t>
    </r>
  </si>
  <si>
    <t>Stock Dyno</t>
  </si>
  <si>
    <r>
      <t> </t>
    </r>
    <r>
      <rPr>
        <sz val="8"/>
        <color rgb="FF676767"/>
        <rFont val="Trebuchet MS"/>
        <family val="2"/>
      </rPr>
      <t>bv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1 stage</t>
    </r>
  </si>
  <si>
    <t> 2008 YZ 250</t>
  </si>
  <si>
    <r>
      <t> </t>
    </r>
    <r>
      <rPr>
        <sz val="8"/>
        <color rgb="FF676767"/>
        <rFont val="Trebuchet MS"/>
        <family val="2"/>
      </rPr>
      <t>bv pist desc =</t>
    </r>
    <r>
      <rPr>
        <sz val="9"/>
        <color theme="1"/>
        <rFont val="Trebuchet MS"/>
        <family val="2"/>
      </rPr>
      <t xml:space="preserve"> 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</si>
  <si>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stk</t>
    </r>
  </si>
  <si>
    <r>
      <t> </t>
    </r>
    <r>
      <rPr>
        <sz val="8"/>
        <color rgb="FF676767"/>
        <rFont val="Trebuchet MS"/>
        <family val="2"/>
      </rPr>
      <t>bv pist desc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35-30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</si>
  <si>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2 stage</t>
    </r>
  </si>
  <si>
    <t> 2014 YZF 250</t>
  </si>
  <si>
    <r>
      <t> </t>
    </r>
    <r>
      <rPr>
        <sz val="8"/>
        <color rgb="FF676767"/>
        <rFont val="Trebuchet MS"/>
        <family val="2"/>
      </rPr>
      <t>bv pist desc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35</t>
    </r>
  </si>
  <si>
    <t> 2006 YZ 250</t>
  </si>
  <si>
    <r>
      <t> </t>
    </r>
    <r>
      <rPr>
        <sz val="8"/>
        <color rgb="FF676767"/>
        <rFont val="Trebuchet MS"/>
        <family val="2"/>
      </rPr>
      <t>type of riding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XC</t>
    </r>
  </si>
  <si>
    <r>
      <t> </t>
    </r>
    <r>
      <rPr>
        <sz val="8"/>
        <color rgb="FF676767"/>
        <rFont val="Trebuchet MS"/>
        <family val="2"/>
      </rPr>
      <t>ls circuit =</t>
    </r>
    <r>
      <rPr>
        <sz val="9"/>
        <color theme="1"/>
        <rFont val="Trebuchet MS"/>
        <family val="2"/>
      </rPr>
      <t xml:space="preserve"> </t>
    </r>
  </si>
  <si>
    <r>
      <t> </t>
    </r>
    <r>
      <rPr>
        <sz val="8"/>
        <color theme="1"/>
        <rFont val="Trebuchet MS"/>
        <family val="2"/>
      </rPr>
      <t>Lindell</t>
    </r>
    <r>
      <rPr>
        <sz val="9"/>
        <color theme="1"/>
        <rFont val="Trebuchet MS"/>
        <family val="2"/>
      </rPr>
      <t> </t>
    </r>
    <r>
      <rPr>
        <sz val="8"/>
        <color theme="1"/>
        <rFont val="Trebuchet MS"/>
        <family val="2"/>
      </rPr>
      <t>Gaskey</t>
    </r>
    <r>
      <rPr>
        <sz val="9"/>
        <color theme="1"/>
        <rFont val="Trebuchet MS"/>
        <family val="2"/>
      </rPr>
      <t> </t>
    </r>
  </si>
  <si>
    <t> 2008 YZF 250</t>
  </si>
  <si>
    <r>
      <t> </t>
    </r>
    <r>
      <rPr>
        <sz val="8"/>
        <color theme="1"/>
        <rFont val="Trebuchet MS"/>
        <family val="2"/>
      </rPr>
      <t xml:space="preserve">Mike </t>
    </r>
    <r>
      <rPr>
        <sz val="9"/>
        <color theme="1"/>
        <rFont val="Trebuchet MS"/>
        <family val="2"/>
      </rPr>
      <t> </t>
    </r>
    <r>
      <rPr>
        <sz val="8"/>
        <color theme="1"/>
        <rFont val="Trebuchet MS"/>
        <family val="2"/>
      </rPr>
      <t>Kirsch</t>
    </r>
    <r>
      <rPr>
        <sz val="9"/>
        <color theme="1"/>
        <rFont val="Trebuchet MS"/>
        <family val="2"/>
      </rPr>
      <t> 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</si>
  <si>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9"/>
        <color theme="1"/>
        <rFont val="Trebuchet MS"/>
        <family val="2"/>
      </rPr>
      <t xml:space="preserve"> </t>
    </r>
  </si>
  <si>
    <t> 2015 YZ 250</t>
  </si>
  <si>
    <r>
      <t> </t>
    </r>
    <r>
      <rPr>
        <sz val="8"/>
        <color rgb="FF676767"/>
        <rFont val="Trebuchet MS"/>
        <family val="2"/>
      </rPr>
      <t>type of riding =</t>
    </r>
    <r>
      <rPr>
        <sz val="9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MX</t>
    </r>
  </si>
  <si>
    <r>
      <t> </t>
    </r>
    <r>
      <rPr>
        <sz val="8"/>
        <color theme="1"/>
        <rFont val="Trebuchet MS"/>
        <family val="2"/>
      </rPr>
      <t>Steve</t>
    </r>
    <r>
      <rPr>
        <sz val="9"/>
        <color theme="1"/>
        <rFont val="Trebuchet MS"/>
        <family val="2"/>
      </rPr>
      <t> </t>
    </r>
    <r>
      <rPr>
        <sz val="8"/>
        <color theme="1"/>
        <rFont val="Trebuchet MS"/>
        <family val="2"/>
      </rPr>
      <t>Starnes</t>
    </r>
    <r>
      <rPr>
        <sz val="9"/>
        <color theme="1"/>
        <rFont val="Trebuchet MS"/>
        <family val="2"/>
      </rPr>
      <t> </t>
    </r>
  </si>
  <si>
    <r>
      <t> </t>
    </r>
    <r>
      <rPr>
        <sz val="8"/>
        <color theme="1"/>
        <rFont val="Trebuchet MS"/>
        <family val="2"/>
      </rPr>
      <t>Jerry</t>
    </r>
    <r>
      <rPr>
        <sz val="9"/>
        <color theme="1"/>
        <rFont val="Trebuchet MS"/>
        <family val="2"/>
      </rPr>
      <t> </t>
    </r>
    <r>
      <rPr>
        <sz val="8"/>
        <color theme="1"/>
        <rFont val="Trebuchet MS"/>
        <family val="2"/>
      </rPr>
      <t>Johnson</t>
    </r>
    <r>
      <rPr>
        <sz val="9"/>
        <color theme="1"/>
        <rFont val="Trebuchet MS"/>
        <family val="2"/>
      </rPr>
      <t> </t>
    </r>
  </si>
  <si>
    <r>
      <t> </t>
    </r>
    <r>
      <rPr>
        <sz val="8"/>
        <color theme="1"/>
        <rFont val="Trebuchet MS"/>
        <family val="2"/>
      </rPr>
      <t xml:space="preserve">Kyle </t>
    </r>
    <r>
      <rPr>
        <sz val="9"/>
        <color theme="1"/>
        <rFont val="Trebuchet MS"/>
        <family val="2"/>
      </rPr>
      <t> </t>
    </r>
    <r>
      <rPr>
        <sz val="8"/>
        <color theme="1"/>
        <rFont val="Trebuchet MS"/>
        <family val="2"/>
      </rPr>
      <t>Gaskey</t>
    </r>
    <r>
      <rPr>
        <sz val="9"/>
        <color theme="1"/>
        <rFont val="Trebuchet MS"/>
        <family val="2"/>
      </rPr>
      <t> </t>
    </r>
  </si>
  <si>
    <r>
      <t> </t>
    </r>
    <r>
      <rPr>
        <sz val="8"/>
        <color rgb="FF676767"/>
        <rFont val="Trebuchet MS"/>
        <family val="2"/>
      </rPr>
      <t>type of riding =</t>
    </r>
    <r>
      <rPr>
        <sz val="8"/>
        <color theme="1"/>
        <rFont val="Trebuchet MS"/>
        <family val="2"/>
      </rPr>
      <t xml:space="preserve"> </t>
    </r>
  </si>
  <si>
    <r>
      <t> </t>
    </r>
    <r>
      <rPr>
        <sz val="8"/>
        <color rgb="FF676767"/>
        <rFont val="Trebuchet MS"/>
        <family val="2"/>
      </rPr>
      <t>bv pist desc =</t>
    </r>
    <r>
      <rPr>
        <sz val="8"/>
        <color theme="1"/>
        <rFont val="Trebuchet MS"/>
        <family val="2"/>
      </rPr>
      <t xml:space="preserve"> stk</t>
    </r>
  </si>
  <si>
    <r>
      <t> </t>
    </r>
    <r>
      <rPr>
        <sz val="8"/>
        <color rgb="FF676767"/>
        <rFont val="Trebuchet MS"/>
        <family val="2"/>
      </rPr>
      <t>type of riding =</t>
    </r>
    <r>
      <rPr>
        <sz val="8"/>
        <color theme="1"/>
        <rFont val="Trebuchet MS"/>
        <family val="2"/>
      </rPr>
      <t xml:space="preserve"> XC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</si>
  <si>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8"/>
        <color theme="1"/>
        <rFont val="Trebuchet MS"/>
        <family val="2"/>
      </rPr>
      <t xml:space="preserve"> mod shim stack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</si>
  <si>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8"/>
        <color theme="1"/>
        <rFont val="Trebuchet MS"/>
        <family val="2"/>
      </rPr>
      <t xml:space="preserve"> stk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</si>
  <si>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8"/>
        <color theme="1"/>
        <rFont val="Trebuchet MS"/>
        <family val="2"/>
      </rPr>
      <t xml:space="preserve"> stk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</si>
  <si>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8"/>
        <color theme="1"/>
        <rFont val="Trebuchet MS"/>
        <family val="2"/>
      </rPr>
      <t xml:space="preserve"> 1 stage</t>
    </r>
  </si>
  <si>
    <t>fkc_analyze_ls_cforce_1-10ips.xlsx</t>
  </si>
  <si>
    <t xml:space="preserve"> 2-24-18</t>
  </si>
  <si>
    <t xml:space="preserve">We want to anlayze ls cforce at 1-10ips and see if we can come up with some bv cforce target numbers at 1-2ips. </t>
  </si>
  <si>
    <t>end</t>
  </si>
  <si>
    <t>gas % below</t>
  </si>
  <si>
    <t>gas % above</t>
  </si>
  <si>
    <t>drag % below</t>
  </si>
  <si>
    <t> 2017 SXF 250</t>
  </si>
  <si>
    <t> 2017 SXF 350</t>
  </si>
  <si>
    <t> 2016 SXF FE 450</t>
  </si>
  <si>
    <t> 2017 XC 300</t>
  </si>
  <si>
    <t> 2017 XCF 15L 450</t>
  </si>
  <si>
    <t>'8-4-17</t>
  </si>
  <si>
    <t>'8-3-17</t>
  </si>
  <si>
    <t>'7-14-17</t>
  </si>
  <si>
    <t>'4-14-17</t>
  </si>
  <si>
    <t>'7-13-17</t>
  </si>
  <si>
    <t>'6-3-17</t>
  </si>
  <si>
    <t>'7-5-17</t>
  </si>
  <si>
    <t>'5-12-17</t>
  </si>
  <si>
    <t>'11-17-16</t>
  </si>
  <si>
    <t>'9-23-16</t>
  </si>
  <si>
    <t>'9-17-16</t>
  </si>
  <si>
    <t>'8-24-16</t>
  </si>
  <si>
    <t>'8-23-16</t>
  </si>
  <si>
    <t>'8-21-16</t>
  </si>
  <si>
    <t>'8-20-16</t>
  </si>
  <si>
    <t>'8-149-16</t>
  </si>
  <si>
    <t>'8-16-16</t>
  </si>
  <si>
    <t>'8-23-17</t>
  </si>
  <si>
    <t>'11-16-17</t>
  </si>
  <si>
    <t>'11-11-17</t>
  </si>
  <si>
    <t>'11-10-17</t>
  </si>
  <si>
    <t>'6-8-17</t>
  </si>
  <si>
    <t> Ben Lamay </t>
  </si>
  <si>
    <t> Zack Carter </t>
  </si>
  <si>
    <r>
      <t> </t>
    </r>
    <r>
      <rPr>
        <sz val="8"/>
        <color rgb="FF676767"/>
        <rFont val="Trebuchet MS"/>
        <family val="2"/>
      </rPr>
      <t>bv, mv, rod =</t>
    </r>
    <r>
      <rPr>
        <sz val="8"/>
        <color theme="1"/>
        <rFont val="Trebuchet MS"/>
        <family val="2"/>
      </rPr>
      <t xml:space="preserve"> 34_34_12 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</si>
  <si>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8"/>
        <color theme="1"/>
        <rFont val="Trebuchet MS"/>
        <family val="2"/>
      </rPr>
      <t xml:space="preserve"> w34-plastic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</si>
  <si>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8"/>
        <color theme="1"/>
        <rFont val="Trebuchet MS"/>
        <family val="2"/>
      </rPr>
      <t xml:space="preserve"> w34-steel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</si>
  <si>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8"/>
        <color theme="1"/>
        <rFont val="Trebuchet MS"/>
        <family val="2"/>
      </rPr>
      <t xml:space="preserve"> w34-steel-49bld</t>
    </r>
  </si>
  <si>
    <r>
      <t> </t>
    </r>
    <r>
      <rPr>
        <sz val="8"/>
        <color rgb="FF676767"/>
        <rFont val="Trebuchet MS"/>
        <family val="2"/>
      </rPr>
      <t>type of riding =</t>
    </r>
    <r>
      <rPr>
        <sz val="8"/>
        <color theme="1"/>
        <rFont val="Trebuchet MS"/>
        <family val="2"/>
      </rPr>
      <t xml:space="preserve"> SX</t>
    </r>
  </si>
  <si>
    <r>
      <t> </t>
    </r>
    <r>
      <rPr>
        <sz val="8"/>
        <color rgb="FF676767"/>
        <rFont val="Trebuchet MS"/>
        <family val="2"/>
      </rPr>
      <t>mv pist desc =</t>
    </r>
    <r>
      <rPr>
        <sz val="8"/>
        <color theme="1"/>
        <rFont val="Trebuchet MS"/>
        <family val="2"/>
      </rPr>
      <t xml:space="preserve"> 34-goldvalve</t>
    </r>
  </si>
  <si>
    <r>
      <t> </t>
    </r>
    <r>
      <rPr>
        <sz val="8"/>
        <color rgb="FF676767"/>
        <rFont val="Trebuchet MS"/>
        <family val="2"/>
      </rPr>
      <t>bv stack =</t>
    </r>
    <r>
      <rPr>
        <sz val="8"/>
        <color theme="1"/>
        <rFont val="Trebuchet MS"/>
        <family val="2"/>
      </rPr>
      <t xml:space="preserve"> prel ring 1stg</t>
    </r>
  </si>
  <si>
    <r>
      <t> </t>
    </r>
    <r>
      <rPr>
        <sz val="8"/>
        <color rgb="FF676767"/>
        <rFont val="Trebuchet MS"/>
        <family val="2"/>
      </rPr>
      <t>ls circuit =</t>
    </r>
    <r>
      <rPr>
        <sz val="8"/>
        <color theme="1"/>
        <rFont val="Trebuchet MS"/>
        <family val="2"/>
      </rPr>
      <t xml:space="preserve"> na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</si>
  <si>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8"/>
        <color theme="1"/>
        <rFont val="Trebuchet MS"/>
        <family val="2"/>
      </rPr>
      <t xml:space="preserve"> AER with sc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</si>
  <si>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8"/>
        <color theme="1"/>
        <rFont val="Trebuchet MS"/>
        <family val="2"/>
      </rPr>
      <t xml:space="preserve"> AER no sc</t>
    </r>
  </si>
  <si>
    <r>
      <t> </t>
    </r>
    <r>
      <rPr>
        <sz val="8"/>
        <color rgb="FF676767"/>
        <rFont val="Trebuchet MS"/>
        <family val="2"/>
      </rPr>
      <t>mv stack =</t>
    </r>
    <r>
      <rPr>
        <sz val="8"/>
        <color theme="1"/>
        <rFont val="Trebuchet MS"/>
        <family val="2"/>
      </rPr>
      <t xml:space="preserve"> check</t>
    </r>
  </si>
  <si>
    <t xml:space="preserve"> very approx target from (2524) Dal Soggio  </t>
  </si>
  <si>
    <t xml:space="preserve"> approx target from 32 Yamaha wo ls circuit    </t>
  </si>
  <si>
    <t>Looks like we copied here to analyze.</t>
  </si>
  <si>
    <t>These numbers are from 'dynofork_press' table.</t>
  </si>
  <si>
    <t xml:space="preserve"> count</t>
  </si>
  <si>
    <t xml:space="preserve"> row</t>
  </si>
  <si>
    <t>Record count 32, as per above we must have manually deleted 8</t>
  </si>
  <si>
    <t>All Dyno Tests &gt; KTM fk &gt; Select &gt; [fkc_analyze_ls_cforce_1-10ips] &gt; WP_34_34_12 &gt; All &gt; All &gt;&gt; record count 99</t>
  </si>
  <si>
    <t>All Dyno Tests &gt; Yamaha fk &gt; Select &gt; [fkc_analyze_ls_cforce_1-10ips] &gt; KYB_35_24_12.5 &gt; stk &gt; k24-56bld &gt;&gt; Record count = 40</t>
  </si>
  <si>
    <t>Record count 32, as per above we must have manually deleted 67</t>
  </si>
  <si>
    <t xml:space="preserve"> ips -&gt;</t>
  </si>
  <si>
    <t xml:space="preserve"> (add all together) / 32  -&gt;</t>
  </si>
  <si>
    <t>It looks like we looked at these numbers but did not use them exactly as shown.</t>
  </si>
  <si>
    <t>12-2-18, we are looking at this again.</t>
  </si>
  <si>
    <t xml:space="preserve">It looks like we looked at these numbers just for comparison purposes.  </t>
  </si>
  <si>
    <t>Obviously didn't use in creating mv force and bv force target numbers.</t>
  </si>
  <si>
    <t>came up with the actual mv force and bv force target numbers.</t>
  </si>
  <si>
    <t>See   vdb / excel / fkc_analyze_ls_cforce_1-10ips_02.xlsx   where it looks like we</t>
  </si>
  <si>
    <t xml:space="preserve">     ALSO SEE  fkc_analyze_ls_cforce_1-10ips_02.xlsx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</si>
</sst>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Trebuchet MS"/>
      <family val="2"/>
    </font>
    <font>
      <sz val="9"/>
      <color rgb="FF5D5D5D"/>
      <name val="Trebuchet MS"/>
      <family val="2"/>
    </font>
    <font>
      <sz val="8"/>
      <color rgb="FF4A4A4A"/>
      <name val="Trebuchet MS"/>
      <family val="2"/>
    </font>
    <font>
      <sz val="8"/>
      <color rgb="FF676767"/>
      <name val="Trebuchet MS"/>
      <family val="2"/>
    </font>
    <font>
      <sz val="8"/>
      <color theme="1"/>
      <name val="Trebuchet MS"/>
      <family val="2"/>
    </font>
    <font>
      <sz val="8"/>
      <color rgb="FF5D5D5D"/>
      <name val="Trebuchet MS"/>
      <family val="2"/>
    </font>
    <font>
      <sz val="10"/>
      <color theme="9" tint="-0.249977111117893"/>
      <name val="Arial"/>
      <family val="2"/>
    </font>
    <font>
      <sz val="9"/>
      <color theme="1"/>
      <name val="Arial"/>
      <family val="2"/>
    </font>
    <font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DAC7"/>
        <bgColor indexed="64"/>
      </patternFill>
    </fill>
    <fill>
      <patternFill patternType="solid">
        <fgColor rgb="FFF1F1E2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E7DAC7"/>
      </left>
      <right style="thin">
        <color rgb="FFE7DAC7"/>
      </right>
      <top style="thin">
        <color rgb="FFE7DAC7"/>
      </top>
      <bottom style="thin">
        <color rgb="FFE7DAC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164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0" xfId="0" quotePrefix="1" applyBorder="1" applyAlignment="1">
      <alignment horizontal="right"/>
    </xf>
    <xf numFmtId="0" fontId="1" fillId="0" borderId="2" xfId="0" applyFont="1" applyBorder="1"/>
    <xf numFmtId="0" fontId="0" fillId="0" borderId="7" xfId="0" quotePrefix="1" applyBorder="1" applyAlignment="1">
      <alignment horizontal="right"/>
    </xf>
    <xf numFmtId="0" fontId="1" fillId="0" borderId="8" xfId="0" applyFont="1" applyBorder="1"/>
    <xf numFmtId="0" fontId="10" fillId="0" borderId="6" xfId="0" applyFont="1" applyBorder="1" applyAlignment="1">
      <alignment horizontal="center"/>
    </xf>
    <xf numFmtId="0" fontId="1" fillId="0" borderId="4" xfId="0" applyFont="1" applyBorder="1"/>
    <xf numFmtId="0" fontId="0" fillId="0" borderId="9" xfId="0" quotePrefix="1" applyBorder="1" applyAlignment="1">
      <alignment horizontal="right"/>
    </xf>
    <xf numFmtId="164" fontId="2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right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1" fillId="0" borderId="7" xfId="0" applyFont="1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1" fillId="0" borderId="9" xfId="0" applyFont="1" applyBorder="1"/>
    <xf numFmtId="0" fontId="0" fillId="0" borderId="9" xfId="0" applyBorder="1"/>
    <xf numFmtId="0" fontId="0" fillId="0" borderId="5" xfId="0" applyBorder="1"/>
    <xf numFmtId="0" fontId="0" fillId="0" borderId="10" xfId="0" quotePrefix="1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S274"/>
  <sheetViews>
    <sheetView showGridLines="0" tabSelected="1" zoomScale="90" zoomScaleNormal="90" workbookViewId="0"/>
  </sheetViews>
  <sheetFormatPr defaultRowHeight="12.75" x14ac:dyDescent="0.2"/>
  <cols>
    <col min="2" max="2" width="13.85546875" style="1" customWidth="1"/>
    <col min="3" max="3" width="23.7109375" style="1" customWidth="1"/>
    <col min="4" max="4" width="23.85546875" style="1" customWidth="1"/>
    <col min="5" max="16" width="7.7109375" customWidth="1"/>
    <col min="17" max="17" width="9.140625" style="1"/>
  </cols>
  <sheetData>
    <row r="1" spans="1:19" ht="15.95" customHeight="1" x14ac:dyDescent="0.2">
      <c r="M1" s="49" t="s">
        <v>54</v>
      </c>
    </row>
    <row r="2" spans="1:19" ht="15.95" customHeight="1" x14ac:dyDescent="0.2">
      <c r="A2" t="s">
        <v>55</v>
      </c>
      <c r="B2" s="58" t="s">
        <v>119</v>
      </c>
      <c r="C2" s="59"/>
      <c r="D2" s="60"/>
    </row>
    <row r="3" spans="1:19" ht="15.95" customHeight="1" x14ac:dyDescent="0.2">
      <c r="B3" s="27" t="s">
        <v>56</v>
      </c>
      <c r="Q3" s="33"/>
      <c r="R3" s="34" t="s">
        <v>58</v>
      </c>
      <c r="S3" s="30">
        <v>0.9</v>
      </c>
    </row>
    <row r="4" spans="1:19" ht="15.95" customHeight="1" x14ac:dyDescent="0.2">
      <c r="B4" s="26" t="s">
        <v>109</v>
      </c>
      <c r="Q4" s="37"/>
      <c r="R4" s="38" t="s">
        <v>59</v>
      </c>
      <c r="S4" s="31">
        <v>1.1000000000000001</v>
      </c>
    </row>
    <row r="5" spans="1:19" ht="15.95" customHeight="1" x14ac:dyDescent="0.2">
      <c r="B5" s="26" t="s">
        <v>103</v>
      </c>
      <c r="Q5" s="35"/>
      <c r="R5" s="32" t="s">
        <v>60</v>
      </c>
      <c r="S5" s="36">
        <v>0.6</v>
      </c>
    </row>
    <row r="6" spans="1:19" ht="15.95" customHeight="1" x14ac:dyDescent="0.2">
      <c r="B6" s="26" t="s">
        <v>104</v>
      </c>
      <c r="Q6" s="37"/>
      <c r="R6" s="38" t="s">
        <v>60</v>
      </c>
      <c r="S6" s="31">
        <v>1.4</v>
      </c>
    </row>
    <row r="7" spans="1:19" ht="15.95" customHeight="1" x14ac:dyDescent="0.2">
      <c r="B7" s="50" t="s">
        <v>114</v>
      </c>
      <c r="C7" s="51"/>
      <c r="D7" s="51"/>
      <c r="E7" s="52"/>
      <c r="F7" s="53"/>
      <c r="Q7" s="43"/>
      <c r="R7" s="32"/>
      <c r="S7" s="44"/>
    </row>
    <row r="8" spans="1:19" ht="15.95" customHeight="1" x14ac:dyDescent="0.2">
      <c r="B8" s="54" t="s">
        <v>113</v>
      </c>
      <c r="C8" s="55"/>
      <c r="D8" s="55"/>
      <c r="E8" s="56"/>
      <c r="F8" s="57"/>
      <c r="Q8" s="43"/>
      <c r="R8" s="32"/>
      <c r="S8" s="44"/>
    </row>
    <row r="9" spans="1:19" ht="15.95" customHeight="1" x14ac:dyDescent="0.2">
      <c r="B9" s="26"/>
      <c r="Q9" s="43"/>
      <c r="R9" s="32"/>
      <c r="S9" s="44"/>
    </row>
    <row r="10" spans="1:19" ht="15.95" customHeight="1" x14ac:dyDescent="0.2">
      <c r="B10" s="26" t="s">
        <v>107</v>
      </c>
    </row>
    <row r="11" spans="1:19" ht="15.95" customHeight="1" x14ac:dyDescent="0.2">
      <c r="B11" s="46"/>
      <c r="C11" s="22"/>
      <c r="D11" s="25"/>
      <c r="E11" s="5" t="s">
        <v>14</v>
      </c>
      <c r="F11" s="3"/>
      <c r="G11" s="5"/>
      <c r="H11" s="3"/>
      <c r="I11" s="3"/>
      <c r="J11" s="3"/>
      <c r="K11" s="3"/>
      <c r="L11" s="3"/>
      <c r="M11" s="3"/>
      <c r="N11" s="3"/>
      <c r="O11" s="3"/>
      <c r="P11" s="3"/>
      <c r="Q11" s="22"/>
    </row>
    <row r="12" spans="1:19" ht="15.95" customHeight="1" x14ac:dyDescent="0.2">
      <c r="B12" s="2" t="s">
        <v>0</v>
      </c>
      <c r="C12" s="3" t="s">
        <v>1</v>
      </c>
      <c r="D12" s="4" t="s">
        <v>2</v>
      </c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10</v>
      </c>
      <c r="K12" s="3">
        <v>20</v>
      </c>
      <c r="L12" s="3">
        <v>30</v>
      </c>
      <c r="M12" s="3">
        <v>40</v>
      </c>
      <c r="N12" s="3">
        <v>50</v>
      </c>
      <c r="O12" s="3">
        <v>60</v>
      </c>
      <c r="P12" s="3">
        <v>70</v>
      </c>
      <c r="Q12" s="3"/>
    </row>
    <row r="13" spans="1:19" ht="15.95" customHeight="1" x14ac:dyDescent="0.2">
      <c r="B13" s="6">
        <v>1645</v>
      </c>
      <c r="C13" s="7" t="s">
        <v>15</v>
      </c>
      <c r="D13" s="7" t="s">
        <v>16</v>
      </c>
      <c r="E13" s="6">
        <v>1.7</v>
      </c>
      <c r="F13" s="6">
        <v>2.1</v>
      </c>
      <c r="G13" s="8">
        <v>3.9</v>
      </c>
      <c r="H13" s="6">
        <v>4.7</v>
      </c>
      <c r="I13" s="6">
        <v>5.3</v>
      </c>
      <c r="J13" s="8">
        <v>7.3</v>
      </c>
      <c r="K13" s="6">
        <v>10.9</v>
      </c>
      <c r="L13" s="6">
        <v>14.6</v>
      </c>
      <c r="M13" s="6">
        <v>18.7</v>
      </c>
      <c r="N13" s="6">
        <v>23.5</v>
      </c>
      <c r="O13" s="6">
        <v>28.6</v>
      </c>
      <c r="P13" s="8">
        <v>33.6</v>
      </c>
      <c r="Q13" s="9" t="s">
        <v>3</v>
      </c>
    </row>
    <row r="14" spans="1:19" ht="15.95" customHeight="1" x14ac:dyDescent="0.2">
      <c r="B14" s="6" t="s">
        <v>17</v>
      </c>
      <c r="C14" s="7" t="s">
        <v>18</v>
      </c>
      <c r="D14" s="7" t="s">
        <v>19</v>
      </c>
      <c r="E14" s="10">
        <v>0.3</v>
      </c>
      <c r="F14" s="10">
        <v>0.4</v>
      </c>
      <c r="G14" s="11">
        <v>-0.1</v>
      </c>
      <c r="H14" s="10">
        <v>0.3</v>
      </c>
      <c r="I14" s="10">
        <v>0.4</v>
      </c>
      <c r="J14" s="11">
        <v>0.9</v>
      </c>
      <c r="K14" s="10">
        <v>2.8</v>
      </c>
      <c r="L14" s="10">
        <v>5</v>
      </c>
      <c r="M14" s="10">
        <v>8</v>
      </c>
      <c r="N14" s="10">
        <v>11.1</v>
      </c>
      <c r="O14" s="10">
        <v>14.7</v>
      </c>
      <c r="P14" s="11">
        <v>18.8</v>
      </c>
      <c r="Q14" s="9" t="s">
        <v>4</v>
      </c>
    </row>
    <row r="15" spans="1:19" ht="15.95" customHeight="1" x14ac:dyDescent="0.2">
      <c r="B15" s="6" t="s">
        <v>5</v>
      </c>
      <c r="C15" s="7" t="s">
        <v>20</v>
      </c>
      <c r="D15" s="7" t="s">
        <v>21</v>
      </c>
      <c r="E15" s="12">
        <v>0.3</v>
      </c>
      <c r="F15" s="10">
        <v>0.6</v>
      </c>
      <c r="G15" s="11">
        <v>2.2999999999999998</v>
      </c>
      <c r="H15" s="10">
        <v>3</v>
      </c>
      <c r="I15" s="10">
        <v>3.5</v>
      </c>
      <c r="J15" s="11">
        <v>4.9000000000000004</v>
      </c>
      <c r="K15" s="10">
        <v>6.8</v>
      </c>
      <c r="L15" s="10">
        <v>8.1999999999999993</v>
      </c>
      <c r="M15" s="10">
        <v>9.5</v>
      </c>
      <c r="N15" s="10">
        <v>10.7</v>
      </c>
      <c r="O15" s="10">
        <v>11.7</v>
      </c>
      <c r="P15" s="11">
        <v>12.8</v>
      </c>
      <c r="Q15" s="9" t="s">
        <v>6</v>
      </c>
    </row>
    <row r="16" spans="1:19" ht="15.95" customHeight="1" x14ac:dyDescent="0.2">
      <c r="B16" s="6" t="s">
        <v>7</v>
      </c>
      <c r="C16" s="7" t="s">
        <v>22</v>
      </c>
      <c r="D16" s="23">
        <v>11.3</v>
      </c>
      <c r="E16" s="10">
        <v>11.5</v>
      </c>
      <c r="F16" s="10">
        <v>11.5</v>
      </c>
      <c r="G16" s="11">
        <v>11.3</v>
      </c>
      <c r="H16" s="10">
        <v>11.3</v>
      </c>
      <c r="I16" s="10">
        <v>11.2</v>
      </c>
      <c r="J16" s="11">
        <v>11</v>
      </c>
      <c r="K16" s="10">
        <v>10.8</v>
      </c>
      <c r="L16" s="10">
        <v>10.7</v>
      </c>
      <c r="M16" s="10">
        <v>10.7</v>
      </c>
      <c r="N16" s="10">
        <v>10.8</v>
      </c>
      <c r="O16" s="10">
        <v>10.9</v>
      </c>
      <c r="P16" s="11">
        <v>11</v>
      </c>
      <c r="Q16" s="9" t="s">
        <v>8</v>
      </c>
      <c r="R16" s="28">
        <f>SUM(E16:P16)/12</f>
        <v>11.058333333333332</v>
      </c>
      <c r="S16" s="29" t="str">
        <f>IF((R16/D16)&lt;=$S$3,(R16/D16),IF((R16/D16)&gt;=$S$4,(R16/D16),"ok"))</f>
        <v>ok</v>
      </c>
    </row>
    <row r="17" spans="2:19" ht="15.95" customHeight="1" x14ac:dyDescent="0.2">
      <c r="B17" s="6">
        <f>12-18-13</f>
        <v>-19</v>
      </c>
      <c r="C17" s="7"/>
      <c r="D17" s="23">
        <v>1.7</v>
      </c>
      <c r="E17" s="10">
        <v>1.1000000000000001</v>
      </c>
      <c r="F17" s="10">
        <v>1.1000000000000001</v>
      </c>
      <c r="G17" s="11">
        <v>1.7</v>
      </c>
      <c r="H17" s="10">
        <v>1.4</v>
      </c>
      <c r="I17" s="10">
        <v>1.4</v>
      </c>
      <c r="J17" s="11">
        <v>1.5</v>
      </c>
      <c r="K17" s="10">
        <v>1.3</v>
      </c>
      <c r="L17" s="10">
        <v>1.4</v>
      </c>
      <c r="M17" s="10">
        <v>1.2</v>
      </c>
      <c r="N17" s="10">
        <v>1.7</v>
      </c>
      <c r="O17" s="10">
        <v>2.2000000000000002</v>
      </c>
      <c r="P17" s="11">
        <v>2</v>
      </c>
      <c r="Q17" s="9" t="s">
        <v>9</v>
      </c>
      <c r="R17" s="28">
        <f>SUM(E17:P17)/12</f>
        <v>1.5</v>
      </c>
      <c r="S17" s="29" t="str">
        <f>IF((R17/D17)&lt;=$S$5,(R17/D17),IF((R17/D17)&gt;=$S$6,(R17/D17),"ok"))</f>
        <v>ok</v>
      </c>
    </row>
    <row r="18" spans="2:19" ht="15.95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9" ht="15.95" customHeight="1" x14ac:dyDescent="0.2">
      <c r="B19" s="14">
        <v>2971</v>
      </c>
      <c r="C19" s="15" t="s">
        <v>15</v>
      </c>
      <c r="D19" s="15" t="s">
        <v>23</v>
      </c>
      <c r="E19" s="14">
        <v>2.5</v>
      </c>
      <c r="F19" s="14">
        <v>3.5</v>
      </c>
      <c r="G19" s="8">
        <v>4.8</v>
      </c>
      <c r="H19" s="14">
        <v>5.5</v>
      </c>
      <c r="I19" s="14">
        <v>6.3</v>
      </c>
      <c r="J19" s="8">
        <v>8.5</v>
      </c>
      <c r="K19" s="14">
        <v>12.4</v>
      </c>
      <c r="L19" s="14">
        <v>16.3</v>
      </c>
      <c r="M19" s="14">
        <v>20.5</v>
      </c>
      <c r="N19" s="14">
        <v>25.4</v>
      </c>
      <c r="O19" s="14">
        <v>30.1</v>
      </c>
      <c r="P19" s="8">
        <v>35</v>
      </c>
      <c r="Q19" s="16" t="s">
        <v>3</v>
      </c>
    </row>
    <row r="20" spans="2:19" ht="15.95" customHeight="1" x14ac:dyDescent="0.2">
      <c r="B20" s="14" t="s">
        <v>24</v>
      </c>
      <c r="C20" s="15" t="s">
        <v>18</v>
      </c>
      <c r="D20" s="15" t="s">
        <v>19</v>
      </c>
      <c r="E20" s="17">
        <v>0.1</v>
      </c>
      <c r="F20" s="17">
        <v>0.1</v>
      </c>
      <c r="G20" s="11">
        <v>0.1</v>
      </c>
      <c r="H20" s="17">
        <v>0.4</v>
      </c>
      <c r="I20" s="17">
        <v>0.4</v>
      </c>
      <c r="J20" s="11">
        <v>1.3</v>
      </c>
      <c r="K20" s="17">
        <v>3.4</v>
      </c>
      <c r="L20" s="17">
        <v>5.9</v>
      </c>
      <c r="M20" s="17">
        <v>9.4</v>
      </c>
      <c r="N20" s="17">
        <v>13</v>
      </c>
      <c r="O20" s="17">
        <v>16.7</v>
      </c>
      <c r="P20" s="11">
        <v>20.3</v>
      </c>
      <c r="Q20" s="16" t="s">
        <v>4</v>
      </c>
    </row>
    <row r="21" spans="2:19" ht="15.95" customHeight="1" x14ac:dyDescent="0.2">
      <c r="B21" s="14" t="s">
        <v>5</v>
      </c>
      <c r="C21" s="15" t="s">
        <v>20</v>
      </c>
      <c r="D21" s="15" t="s">
        <v>25</v>
      </c>
      <c r="E21" s="12">
        <v>0.5</v>
      </c>
      <c r="F21" s="17">
        <v>1.3</v>
      </c>
      <c r="G21" s="11">
        <v>2.4</v>
      </c>
      <c r="H21" s="17">
        <v>3</v>
      </c>
      <c r="I21" s="17">
        <v>3.5</v>
      </c>
      <c r="J21" s="11">
        <v>4.8</v>
      </c>
      <c r="K21" s="17">
        <v>6.2</v>
      </c>
      <c r="L21" s="17">
        <v>7.4</v>
      </c>
      <c r="M21" s="17">
        <v>8.6</v>
      </c>
      <c r="N21" s="17">
        <v>9.6999999999999993</v>
      </c>
      <c r="O21" s="17">
        <v>10.6</v>
      </c>
      <c r="P21" s="11">
        <v>11.5</v>
      </c>
      <c r="Q21" s="16" t="s">
        <v>6</v>
      </c>
    </row>
    <row r="22" spans="2:19" ht="15.95" customHeight="1" x14ac:dyDescent="0.2">
      <c r="B22" s="14" t="s">
        <v>26</v>
      </c>
      <c r="C22" s="15" t="s">
        <v>22</v>
      </c>
      <c r="D22" s="24">
        <v>11</v>
      </c>
      <c r="E22" s="17">
        <v>11.6</v>
      </c>
      <c r="F22" s="17">
        <v>11.6</v>
      </c>
      <c r="G22" s="11">
        <v>11.6</v>
      </c>
      <c r="H22" s="17">
        <v>11.7</v>
      </c>
      <c r="I22" s="17">
        <v>11.7</v>
      </c>
      <c r="J22" s="11">
        <v>11.6</v>
      </c>
      <c r="K22" s="17">
        <v>11.5</v>
      </c>
      <c r="L22" s="17">
        <v>11.4</v>
      </c>
      <c r="M22" s="17">
        <v>11.4</v>
      </c>
      <c r="N22" s="17">
        <v>11.4</v>
      </c>
      <c r="O22" s="17">
        <v>11.5</v>
      </c>
      <c r="P22" s="11">
        <v>11.6</v>
      </c>
      <c r="Q22" s="16" t="s">
        <v>8</v>
      </c>
      <c r="R22" s="28">
        <f>SUM(E22:P22)/12</f>
        <v>11.550000000000002</v>
      </c>
      <c r="S22" s="29" t="str">
        <f>IF((R22/D22)&lt;=$S$3,(R22/D22),IF((R22/D22)&gt;=$S$4,(R22/D22),"ok"))</f>
        <v>ok</v>
      </c>
    </row>
    <row r="23" spans="2:19" ht="15.95" customHeight="1" x14ac:dyDescent="0.2">
      <c r="B23" s="14">
        <f>8-11-17</f>
        <v>-20</v>
      </c>
      <c r="C23" s="15"/>
      <c r="D23" s="24">
        <v>1.3</v>
      </c>
      <c r="E23" s="17">
        <v>1.9</v>
      </c>
      <c r="F23" s="17">
        <v>2.1</v>
      </c>
      <c r="G23" s="11">
        <v>2.2999999999999998</v>
      </c>
      <c r="H23" s="17">
        <v>2.1</v>
      </c>
      <c r="I23" s="17">
        <v>2.4</v>
      </c>
      <c r="J23" s="11">
        <v>2.4</v>
      </c>
      <c r="K23" s="17">
        <v>2.8</v>
      </c>
      <c r="L23" s="17">
        <v>3</v>
      </c>
      <c r="M23" s="17">
        <v>2.5</v>
      </c>
      <c r="N23" s="17">
        <v>2.7</v>
      </c>
      <c r="O23" s="17">
        <v>2.8</v>
      </c>
      <c r="P23" s="11">
        <v>3.2</v>
      </c>
      <c r="Q23" s="16" t="s">
        <v>9</v>
      </c>
      <c r="R23" s="28">
        <f>SUM(E23:P23)/12</f>
        <v>2.5166666666666666</v>
      </c>
      <c r="S23" s="29">
        <f>IF((R23/D23)&lt;=$S$5,(R23/D23),IF((R23/D23)&gt;=$S$6,(R23/D23),"ok"))</f>
        <v>1.9358974358974357</v>
      </c>
    </row>
    <row r="24" spans="2:19" ht="15.95" customHeight="1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ht="15.95" customHeight="1" x14ac:dyDescent="0.2">
      <c r="B25" s="6">
        <v>2965</v>
      </c>
      <c r="C25" s="7" t="s">
        <v>15</v>
      </c>
      <c r="D25" s="7" t="s">
        <v>27</v>
      </c>
      <c r="E25" s="6">
        <v>2.6</v>
      </c>
      <c r="F25" s="6">
        <v>4</v>
      </c>
      <c r="G25" s="8">
        <v>5.6</v>
      </c>
      <c r="H25" s="6">
        <v>7</v>
      </c>
      <c r="I25" s="6">
        <v>7.9</v>
      </c>
      <c r="J25" s="8">
        <v>10.9</v>
      </c>
      <c r="K25" s="6">
        <v>15</v>
      </c>
      <c r="L25" s="6">
        <v>18.600000000000001</v>
      </c>
      <c r="M25" s="6">
        <v>22.7</v>
      </c>
      <c r="N25" s="6">
        <v>27.7</v>
      </c>
      <c r="O25" s="6">
        <v>32.200000000000003</v>
      </c>
      <c r="P25" s="8">
        <v>37</v>
      </c>
      <c r="Q25" s="9" t="s">
        <v>3</v>
      </c>
    </row>
    <row r="26" spans="2:19" ht="15.95" customHeight="1" x14ac:dyDescent="0.2">
      <c r="B26" s="6" t="s">
        <v>28</v>
      </c>
      <c r="C26" s="7" t="s">
        <v>18</v>
      </c>
      <c r="D26" s="7" t="s">
        <v>19</v>
      </c>
      <c r="E26" s="10">
        <v>-0.1</v>
      </c>
      <c r="F26" s="10">
        <v>-0.1</v>
      </c>
      <c r="G26" s="11">
        <v>-0.2</v>
      </c>
      <c r="H26" s="10">
        <v>0</v>
      </c>
      <c r="I26" s="10">
        <v>0.2</v>
      </c>
      <c r="J26" s="11">
        <v>1.2</v>
      </c>
      <c r="K26" s="10">
        <v>3.4</v>
      </c>
      <c r="L26" s="10">
        <v>6</v>
      </c>
      <c r="M26" s="10">
        <v>8.9</v>
      </c>
      <c r="N26" s="10">
        <v>12.3</v>
      </c>
      <c r="O26" s="10">
        <v>16.100000000000001</v>
      </c>
      <c r="P26" s="11">
        <v>19.899999999999999</v>
      </c>
      <c r="Q26" s="9" t="s">
        <v>4</v>
      </c>
    </row>
    <row r="27" spans="2:19" ht="15.95" customHeight="1" x14ac:dyDescent="0.2">
      <c r="B27" s="6" t="s">
        <v>5</v>
      </c>
      <c r="C27" s="7" t="s">
        <v>20</v>
      </c>
      <c r="D27" s="7" t="s">
        <v>21</v>
      </c>
      <c r="E27" s="12">
        <v>0.5</v>
      </c>
      <c r="F27" s="10">
        <v>1.4</v>
      </c>
      <c r="G27" s="11">
        <v>2.6</v>
      </c>
      <c r="H27" s="10">
        <v>3.3</v>
      </c>
      <c r="I27" s="10">
        <v>3.9</v>
      </c>
      <c r="J27" s="11">
        <v>5.4</v>
      </c>
      <c r="K27" s="10">
        <v>7.1</v>
      </c>
      <c r="L27" s="10">
        <v>8.4</v>
      </c>
      <c r="M27" s="10">
        <v>9.5</v>
      </c>
      <c r="N27" s="10">
        <v>10.8</v>
      </c>
      <c r="O27" s="10">
        <v>11.8</v>
      </c>
      <c r="P27" s="11">
        <v>12.8</v>
      </c>
      <c r="Q27" s="9" t="s">
        <v>6</v>
      </c>
    </row>
    <row r="28" spans="2:19" ht="15.95" customHeight="1" x14ac:dyDescent="0.2">
      <c r="B28" s="6" t="s">
        <v>7</v>
      </c>
      <c r="C28" s="7" t="s">
        <v>22</v>
      </c>
      <c r="D28" s="23">
        <v>11.6</v>
      </c>
      <c r="E28" s="10">
        <v>12.5</v>
      </c>
      <c r="F28" s="10">
        <v>12.5</v>
      </c>
      <c r="G28" s="11">
        <v>12.5</v>
      </c>
      <c r="H28" s="10">
        <v>12.4</v>
      </c>
      <c r="I28" s="10">
        <v>12.4</v>
      </c>
      <c r="J28" s="11">
        <v>12.3</v>
      </c>
      <c r="K28" s="10">
        <v>12.3</v>
      </c>
      <c r="L28" s="10">
        <v>12.3</v>
      </c>
      <c r="M28" s="10">
        <v>12.3</v>
      </c>
      <c r="N28" s="10">
        <v>12.3</v>
      </c>
      <c r="O28" s="10">
        <v>12.5</v>
      </c>
      <c r="P28" s="11">
        <v>12.6</v>
      </c>
      <c r="Q28" s="9" t="s">
        <v>8</v>
      </c>
      <c r="R28" s="28">
        <f>SUM(E28:P28)/12</f>
        <v>12.408333333333331</v>
      </c>
      <c r="S28" s="29" t="str">
        <f>IF((R28/D28)&lt;=$S$3,(R28/D28),IF((R28/D28)&gt;=$S$4,(R28/D28),"ok"))</f>
        <v>ok</v>
      </c>
    </row>
    <row r="29" spans="2:19" ht="15.95" customHeight="1" x14ac:dyDescent="0.2">
      <c r="B29" s="6">
        <f>8-15-17</f>
        <v>-24</v>
      </c>
      <c r="C29" s="7"/>
      <c r="D29" s="23">
        <v>1.7</v>
      </c>
      <c r="E29" s="10">
        <v>2.2000000000000002</v>
      </c>
      <c r="F29" s="10">
        <v>2.7</v>
      </c>
      <c r="G29" s="11">
        <v>3.2</v>
      </c>
      <c r="H29" s="10">
        <v>3.7</v>
      </c>
      <c r="I29" s="10">
        <v>3.8</v>
      </c>
      <c r="J29" s="11">
        <v>4.3</v>
      </c>
      <c r="K29" s="10">
        <v>4.5</v>
      </c>
      <c r="L29" s="10">
        <v>4.2</v>
      </c>
      <c r="M29" s="10">
        <v>4.3</v>
      </c>
      <c r="N29" s="10">
        <v>4.5999999999999996</v>
      </c>
      <c r="O29" s="10">
        <v>4.3</v>
      </c>
      <c r="P29" s="11">
        <v>4.3</v>
      </c>
      <c r="Q29" s="9" t="s">
        <v>9</v>
      </c>
      <c r="R29" s="28">
        <f>SUM(E29:P29)/12</f>
        <v>3.8416666666666663</v>
      </c>
      <c r="S29" s="29">
        <f>IF((R29/D29)&lt;=$S$5,(R29/D29),IF((R29/D29)&gt;=$S$6,(R29/D29),"ok"))</f>
        <v>2.2598039215686274</v>
      </c>
    </row>
    <row r="30" spans="2:19" ht="15.9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9" ht="15.95" customHeight="1" x14ac:dyDescent="0.2">
      <c r="B31" s="14">
        <v>2964</v>
      </c>
      <c r="C31" s="15" t="s">
        <v>15</v>
      </c>
      <c r="D31" s="15" t="s">
        <v>27</v>
      </c>
      <c r="E31" s="14">
        <v>2.2999999999999998</v>
      </c>
      <c r="F31" s="14">
        <v>3.5</v>
      </c>
      <c r="G31" s="8">
        <v>4.7</v>
      </c>
      <c r="H31" s="14">
        <v>5.9</v>
      </c>
      <c r="I31" s="14">
        <v>6.8</v>
      </c>
      <c r="J31" s="8">
        <v>9.1999999999999993</v>
      </c>
      <c r="K31" s="14">
        <v>13.1</v>
      </c>
      <c r="L31" s="14">
        <v>17.3</v>
      </c>
      <c r="M31" s="14">
        <v>21.8</v>
      </c>
      <c r="N31" s="14">
        <v>26.5</v>
      </c>
      <c r="O31" s="14">
        <v>31.6</v>
      </c>
      <c r="P31" s="8">
        <v>36.5</v>
      </c>
      <c r="Q31" s="16" t="s">
        <v>3</v>
      </c>
    </row>
    <row r="32" spans="2:19" ht="15.95" customHeight="1" x14ac:dyDescent="0.2">
      <c r="B32" s="14" t="s">
        <v>28</v>
      </c>
      <c r="C32" s="15" t="s">
        <v>18</v>
      </c>
      <c r="D32" s="15" t="s">
        <v>19</v>
      </c>
      <c r="E32" s="17">
        <v>0.4</v>
      </c>
      <c r="F32" s="17">
        <v>0.3</v>
      </c>
      <c r="G32" s="11">
        <v>0.3</v>
      </c>
      <c r="H32" s="17">
        <v>0.3</v>
      </c>
      <c r="I32" s="17">
        <v>0.7</v>
      </c>
      <c r="J32" s="11">
        <v>1.4</v>
      </c>
      <c r="K32" s="17">
        <v>3.8</v>
      </c>
      <c r="L32" s="17">
        <v>6.3</v>
      </c>
      <c r="M32" s="17">
        <v>9.6</v>
      </c>
      <c r="N32" s="17">
        <v>12.9</v>
      </c>
      <c r="O32" s="17">
        <v>16.8</v>
      </c>
      <c r="P32" s="11">
        <v>20.399999999999999</v>
      </c>
      <c r="Q32" s="16" t="s">
        <v>4</v>
      </c>
    </row>
    <row r="33" spans="2:19" ht="15.95" customHeight="1" x14ac:dyDescent="0.2">
      <c r="B33" s="14" t="s">
        <v>5</v>
      </c>
      <c r="C33" s="15" t="s">
        <v>20</v>
      </c>
      <c r="D33" s="15" t="s">
        <v>21</v>
      </c>
      <c r="E33" s="12">
        <v>0.5</v>
      </c>
      <c r="F33" s="17">
        <v>1.3</v>
      </c>
      <c r="G33" s="11">
        <v>2.4</v>
      </c>
      <c r="H33" s="17">
        <v>3.3</v>
      </c>
      <c r="I33" s="17">
        <v>4.0999999999999996</v>
      </c>
      <c r="J33" s="11">
        <v>5.4</v>
      </c>
      <c r="K33" s="17">
        <v>7.3</v>
      </c>
      <c r="L33" s="17">
        <v>8.6</v>
      </c>
      <c r="M33" s="17">
        <v>10.1</v>
      </c>
      <c r="N33" s="17">
        <v>11.2</v>
      </c>
      <c r="O33" s="17">
        <v>12.3</v>
      </c>
      <c r="P33" s="11">
        <v>13.2</v>
      </c>
      <c r="Q33" s="16" t="s">
        <v>6</v>
      </c>
    </row>
    <row r="34" spans="2:19" ht="15.95" customHeight="1" x14ac:dyDescent="0.2">
      <c r="B34" s="14" t="s">
        <v>7</v>
      </c>
      <c r="C34" s="15" t="s">
        <v>22</v>
      </c>
      <c r="D34" s="24">
        <v>11.1</v>
      </c>
      <c r="E34" s="17">
        <v>11.9</v>
      </c>
      <c r="F34" s="17">
        <v>11.9</v>
      </c>
      <c r="G34" s="11">
        <v>11.9</v>
      </c>
      <c r="H34" s="17">
        <v>11.9</v>
      </c>
      <c r="I34" s="17">
        <v>11.8</v>
      </c>
      <c r="J34" s="11">
        <v>11.9</v>
      </c>
      <c r="K34" s="17">
        <v>11.8</v>
      </c>
      <c r="L34" s="17">
        <v>11.7</v>
      </c>
      <c r="M34" s="17">
        <v>11.6</v>
      </c>
      <c r="N34" s="17">
        <v>11.7</v>
      </c>
      <c r="O34" s="17">
        <v>11.8</v>
      </c>
      <c r="P34" s="11">
        <v>11.9</v>
      </c>
      <c r="Q34" s="16" t="s">
        <v>8</v>
      </c>
      <c r="R34" s="28">
        <f>SUM(E34:P34)/12</f>
        <v>11.816666666666668</v>
      </c>
      <c r="S34" s="29" t="str">
        <f>IF((R34/D34)&lt;=$S$3,(R34/D34),IF((R34/D34)&gt;=$S$4,(R34/D34),"ok"))</f>
        <v>ok</v>
      </c>
    </row>
    <row r="35" spans="2:19" ht="15.95" customHeight="1" x14ac:dyDescent="0.2">
      <c r="B35" s="14">
        <f>8-15-17</f>
        <v>-24</v>
      </c>
      <c r="C35" s="15"/>
      <c r="D35" s="24">
        <v>1.3</v>
      </c>
      <c r="E35" s="17">
        <v>1.4</v>
      </c>
      <c r="F35" s="17">
        <v>1.9</v>
      </c>
      <c r="G35" s="11">
        <v>2</v>
      </c>
      <c r="H35" s="17">
        <v>2.2999999999999998</v>
      </c>
      <c r="I35" s="17">
        <v>2</v>
      </c>
      <c r="J35" s="11">
        <v>2.4</v>
      </c>
      <c r="K35" s="17">
        <v>2</v>
      </c>
      <c r="L35" s="17">
        <v>2.4</v>
      </c>
      <c r="M35" s="17">
        <v>2.1</v>
      </c>
      <c r="N35" s="17">
        <v>2.4</v>
      </c>
      <c r="O35" s="17">
        <v>2.5</v>
      </c>
      <c r="P35" s="11">
        <v>2.9</v>
      </c>
      <c r="Q35" s="16" t="s">
        <v>9</v>
      </c>
      <c r="R35" s="28">
        <f>SUM(E35:P35)/12</f>
        <v>2.1916666666666664</v>
      </c>
      <c r="S35" s="29">
        <f>IF((R35/D35)&lt;=$S$5,(R35/D35),IF((R35/D35)&gt;=$S$6,(R35/D35),"ok"))</f>
        <v>1.6858974358974357</v>
      </c>
    </row>
    <row r="36" spans="2:19" ht="15.95" customHeight="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9" ht="15.95" customHeight="1" x14ac:dyDescent="0.2">
      <c r="B37" s="6">
        <v>1550</v>
      </c>
      <c r="C37" s="7" t="s">
        <v>15</v>
      </c>
      <c r="D37" s="7" t="s">
        <v>27</v>
      </c>
      <c r="E37" s="6">
        <v>2.4</v>
      </c>
      <c r="F37" s="6">
        <v>3.8</v>
      </c>
      <c r="G37" s="8">
        <v>5.3</v>
      </c>
      <c r="H37" s="6">
        <v>6.5</v>
      </c>
      <c r="I37" s="6">
        <v>7.7</v>
      </c>
      <c r="J37" s="8">
        <v>11</v>
      </c>
      <c r="K37" s="6">
        <v>16.2</v>
      </c>
      <c r="L37" s="6">
        <v>21.1</v>
      </c>
      <c r="M37" s="6">
        <v>26.3</v>
      </c>
      <c r="N37" s="6">
        <v>31.6</v>
      </c>
      <c r="O37" s="6">
        <v>37.299999999999997</v>
      </c>
      <c r="P37" s="8">
        <v>43.2</v>
      </c>
      <c r="Q37" s="9" t="s">
        <v>3</v>
      </c>
    </row>
    <row r="38" spans="2:19" ht="15.95" customHeight="1" x14ac:dyDescent="0.2">
      <c r="B38" s="6" t="s">
        <v>28</v>
      </c>
      <c r="C38" s="7" t="s">
        <v>18</v>
      </c>
      <c r="D38" s="7" t="s">
        <v>19</v>
      </c>
      <c r="E38" s="10">
        <v>0.2</v>
      </c>
      <c r="F38" s="10">
        <v>0.1</v>
      </c>
      <c r="G38" s="11">
        <v>0.2</v>
      </c>
      <c r="H38" s="10">
        <v>-0.1</v>
      </c>
      <c r="I38" s="10">
        <v>0.3</v>
      </c>
      <c r="J38" s="11">
        <v>1.1000000000000001</v>
      </c>
      <c r="K38" s="10">
        <v>3.5</v>
      </c>
      <c r="L38" s="10">
        <v>6.3</v>
      </c>
      <c r="M38" s="10">
        <v>9.6</v>
      </c>
      <c r="N38" s="10">
        <v>13.5</v>
      </c>
      <c r="O38" s="10">
        <v>17.5</v>
      </c>
      <c r="P38" s="11">
        <v>22</v>
      </c>
      <c r="Q38" s="9" t="s">
        <v>4</v>
      </c>
    </row>
    <row r="39" spans="2:19" ht="15.95" customHeight="1" x14ac:dyDescent="0.2">
      <c r="B39" s="6" t="s">
        <v>5</v>
      </c>
      <c r="C39" s="7" t="s">
        <v>29</v>
      </c>
      <c r="D39" s="7" t="s">
        <v>21</v>
      </c>
      <c r="E39" s="12">
        <v>0.5</v>
      </c>
      <c r="F39" s="10">
        <v>1.6</v>
      </c>
      <c r="G39" s="11">
        <v>2.8</v>
      </c>
      <c r="H39" s="10">
        <v>3.8</v>
      </c>
      <c r="I39" s="10">
        <v>4.5999999999999996</v>
      </c>
      <c r="J39" s="11">
        <v>7</v>
      </c>
      <c r="K39" s="10">
        <v>9.9</v>
      </c>
      <c r="L39" s="10">
        <v>12</v>
      </c>
      <c r="M39" s="10">
        <v>13.8</v>
      </c>
      <c r="N39" s="10">
        <v>15.4</v>
      </c>
      <c r="O39" s="10">
        <v>16.7</v>
      </c>
      <c r="P39" s="11">
        <v>18.100000000000001</v>
      </c>
      <c r="Q39" s="9" t="s">
        <v>6</v>
      </c>
    </row>
    <row r="40" spans="2:19" ht="15.95" customHeight="1" x14ac:dyDescent="0.2">
      <c r="B40" s="6" t="s">
        <v>7</v>
      </c>
      <c r="C40" s="7" t="s">
        <v>30</v>
      </c>
      <c r="D40" s="23">
        <v>8.9</v>
      </c>
      <c r="E40" s="10">
        <v>9.6999999999999993</v>
      </c>
      <c r="F40" s="10">
        <v>9.6</v>
      </c>
      <c r="G40" s="11">
        <v>9.6</v>
      </c>
      <c r="H40" s="10">
        <v>9.4</v>
      </c>
      <c r="I40" s="10">
        <v>9.3000000000000007</v>
      </c>
      <c r="J40" s="11">
        <v>9.3000000000000007</v>
      </c>
      <c r="K40" s="10">
        <v>9.1999999999999993</v>
      </c>
      <c r="L40" s="10">
        <v>9</v>
      </c>
      <c r="M40" s="10">
        <v>9</v>
      </c>
      <c r="N40" s="10">
        <v>9.1</v>
      </c>
      <c r="O40" s="10">
        <v>9.1999999999999993</v>
      </c>
      <c r="P40" s="11">
        <v>9.3000000000000007</v>
      </c>
      <c r="Q40" s="9" t="s">
        <v>8</v>
      </c>
      <c r="R40" s="28">
        <f>SUM(E40:P40)/12</f>
        <v>9.3083333333333318</v>
      </c>
      <c r="S40" s="29" t="str">
        <f>IF((R40/D40)&lt;=$S$3,(R40/D40),IF((R40/D40)&gt;=$S$4,(R40/D40),"ok"))</f>
        <v>ok</v>
      </c>
    </row>
    <row r="41" spans="2:19" ht="15.95" customHeight="1" x14ac:dyDescent="0.2">
      <c r="B41" s="6">
        <f>7-16-13</f>
        <v>-22</v>
      </c>
      <c r="C41" s="7"/>
      <c r="D41" s="23">
        <v>1.3</v>
      </c>
      <c r="E41" s="10">
        <v>1.7</v>
      </c>
      <c r="F41" s="10">
        <v>2.1</v>
      </c>
      <c r="G41" s="11">
        <v>2.2999999999999998</v>
      </c>
      <c r="H41" s="10">
        <v>2.8</v>
      </c>
      <c r="I41" s="10">
        <v>2.8</v>
      </c>
      <c r="J41" s="11">
        <v>2.9</v>
      </c>
      <c r="K41" s="10">
        <v>2.8</v>
      </c>
      <c r="L41" s="10">
        <v>2.8</v>
      </c>
      <c r="M41" s="10">
        <v>2.9</v>
      </c>
      <c r="N41" s="10">
        <v>2.7</v>
      </c>
      <c r="O41" s="10">
        <v>3.1</v>
      </c>
      <c r="P41" s="11">
        <v>3.1</v>
      </c>
      <c r="Q41" s="9" t="s">
        <v>9</v>
      </c>
      <c r="R41" s="28">
        <f>SUM(E41:P41)/12</f>
        <v>2.6666666666666665</v>
      </c>
      <c r="S41" s="29">
        <f>IF((R41/D41)&lt;=$S$5,(R41/D41),IF((R41/D41)&gt;=$S$6,(R41/D41),"ok"))</f>
        <v>2.0512820512820511</v>
      </c>
    </row>
    <row r="42" spans="2:19" ht="15.95" customHeight="1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9" ht="15.95" customHeight="1" x14ac:dyDescent="0.2">
      <c r="B43" s="14">
        <v>1549</v>
      </c>
      <c r="C43" s="15" t="s">
        <v>15</v>
      </c>
      <c r="D43" s="15" t="s">
        <v>27</v>
      </c>
      <c r="E43" s="14">
        <v>2.5</v>
      </c>
      <c r="F43" s="14">
        <v>3.6</v>
      </c>
      <c r="G43" s="8">
        <v>5.0999999999999996</v>
      </c>
      <c r="H43" s="14">
        <v>6.6</v>
      </c>
      <c r="I43" s="14">
        <v>7.7</v>
      </c>
      <c r="J43" s="8">
        <v>10.5</v>
      </c>
      <c r="K43" s="14">
        <v>14.6</v>
      </c>
      <c r="L43" s="14">
        <v>19</v>
      </c>
      <c r="M43" s="14">
        <v>23.7</v>
      </c>
      <c r="N43" s="14">
        <v>28.7</v>
      </c>
      <c r="O43" s="14">
        <v>33.700000000000003</v>
      </c>
      <c r="P43" s="8">
        <v>39.4</v>
      </c>
      <c r="Q43" s="16" t="s">
        <v>3</v>
      </c>
    </row>
    <row r="44" spans="2:19" ht="15.95" customHeight="1" x14ac:dyDescent="0.2">
      <c r="B44" s="14" t="s">
        <v>28</v>
      </c>
      <c r="C44" s="15" t="s">
        <v>18</v>
      </c>
      <c r="D44" s="15" t="s">
        <v>19</v>
      </c>
      <c r="E44" s="17">
        <v>0.1</v>
      </c>
      <c r="F44" s="17">
        <v>0.1</v>
      </c>
      <c r="G44" s="11">
        <v>0.4</v>
      </c>
      <c r="H44" s="17">
        <v>0.4</v>
      </c>
      <c r="I44" s="17">
        <v>0.4</v>
      </c>
      <c r="J44" s="11">
        <v>1.4</v>
      </c>
      <c r="K44" s="17">
        <v>3.7</v>
      </c>
      <c r="L44" s="17">
        <v>6.6</v>
      </c>
      <c r="M44" s="17">
        <v>9.9</v>
      </c>
      <c r="N44" s="17">
        <v>13.7</v>
      </c>
      <c r="O44" s="17">
        <v>17.7</v>
      </c>
      <c r="P44" s="11">
        <v>22.2</v>
      </c>
      <c r="Q44" s="16" t="s">
        <v>4</v>
      </c>
    </row>
    <row r="45" spans="2:19" ht="15.95" customHeight="1" x14ac:dyDescent="0.2">
      <c r="B45" s="14" t="s">
        <v>5</v>
      </c>
      <c r="C45" s="15" t="s">
        <v>20</v>
      </c>
      <c r="D45" s="15" t="s">
        <v>21</v>
      </c>
      <c r="E45" s="12">
        <v>0.5</v>
      </c>
      <c r="F45" s="17">
        <v>1.5</v>
      </c>
      <c r="G45" s="11">
        <v>2.7</v>
      </c>
      <c r="H45" s="17">
        <v>4</v>
      </c>
      <c r="I45" s="17">
        <v>4.8</v>
      </c>
      <c r="J45" s="11">
        <v>6.7</v>
      </c>
      <c r="K45" s="17">
        <v>8.5</v>
      </c>
      <c r="L45" s="17">
        <v>10</v>
      </c>
      <c r="M45" s="17">
        <v>11.3</v>
      </c>
      <c r="N45" s="17">
        <v>12.4</v>
      </c>
      <c r="O45" s="17">
        <v>13.4</v>
      </c>
      <c r="P45" s="11">
        <v>14.5</v>
      </c>
      <c r="Q45" s="16" t="s">
        <v>6</v>
      </c>
    </row>
    <row r="46" spans="2:19" ht="15.95" customHeight="1" x14ac:dyDescent="0.2">
      <c r="B46" s="14" t="s">
        <v>7</v>
      </c>
      <c r="C46" s="15" t="s">
        <v>30</v>
      </c>
      <c r="D46" s="24">
        <v>9.6999999999999993</v>
      </c>
      <c r="E46" s="17">
        <v>10.1</v>
      </c>
      <c r="F46" s="17">
        <v>10.1</v>
      </c>
      <c r="G46" s="11">
        <v>10</v>
      </c>
      <c r="H46" s="17">
        <v>10</v>
      </c>
      <c r="I46" s="17">
        <v>10</v>
      </c>
      <c r="J46" s="11">
        <v>9.8000000000000007</v>
      </c>
      <c r="K46" s="17">
        <v>9.6999999999999993</v>
      </c>
      <c r="L46" s="17">
        <v>9.6</v>
      </c>
      <c r="M46" s="17">
        <v>9.6</v>
      </c>
      <c r="N46" s="17">
        <v>9.6</v>
      </c>
      <c r="O46" s="17">
        <v>9.6999999999999993</v>
      </c>
      <c r="P46" s="11">
        <v>9.8000000000000007</v>
      </c>
      <c r="Q46" s="16" t="s">
        <v>8</v>
      </c>
      <c r="R46" s="28">
        <f>SUM(E46:P46)/12</f>
        <v>9.8333333333333321</v>
      </c>
      <c r="S46" s="29" t="str">
        <f>IF((R46/D46)&lt;=$S$3,(R46/D46),IF((R46/D46)&gt;=$S$4,(R46/D46),"ok"))</f>
        <v>ok</v>
      </c>
    </row>
    <row r="47" spans="2:19" ht="15.95" customHeight="1" x14ac:dyDescent="0.2">
      <c r="B47" s="14">
        <f>7-13-13</f>
        <v>-19</v>
      </c>
      <c r="C47" s="15"/>
      <c r="D47" s="24">
        <v>1.6</v>
      </c>
      <c r="E47" s="17">
        <v>1.9</v>
      </c>
      <c r="F47" s="17">
        <v>2</v>
      </c>
      <c r="G47" s="11">
        <v>2</v>
      </c>
      <c r="H47" s="17">
        <v>2.2000000000000002</v>
      </c>
      <c r="I47" s="17">
        <v>2.5</v>
      </c>
      <c r="J47" s="11">
        <v>2.4</v>
      </c>
      <c r="K47" s="17">
        <v>2.4</v>
      </c>
      <c r="L47" s="17">
        <v>2.4</v>
      </c>
      <c r="M47" s="17">
        <v>2.5</v>
      </c>
      <c r="N47" s="17">
        <v>2.6</v>
      </c>
      <c r="O47" s="17">
        <v>2.6</v>
      </c>
      <c r="P47" s="11">
        <v>2.7</v>
      </c>
      <c r="Q47" s="16" t="s">
        <v>9</v>
      </c>
      <c r="R47" s="28">
        <f>SUM(E47:P47)/12</f>
        <v>2.35</v>
      </c>
      <c r="S47" s="29">
        <f>IF((R47/D47)&lt;=$S$5,(R47/D47),IF((R47/D47)&gt;=$S$6,(R47/D47),"ok"))</f>
        <v>1.46875</v>
      </c>
    </row>
    <row r="48" spans="2:19" ht="15.95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9" ht="15.95" customHeight="1" x14ac:dyDescent="0.2">
      <c r="B49" s="6">
        <v>2145</v>
      </c>
      <c r="C49" s="7" t="s">
        <v>15</v>
      </c>
      <c r="D49" s="7" t="s">
        <v>27</v>
      </c>
      <c r="E49" s="6">
        <v>2.1</v>
      </c>
      <c r="F49" s="6">
        <v>3.9</v>
      </c>
      <c r="G49" s="8">
        <v>6.1</v>
      </c>
      <c r="H49" s="6">
        <v>8.5</v>
      </c>
      <c r="I49" s="6">
        <v>11.1</v>
      </c>
      <c r="J49" s="8">
        <v>18.600000000000001</v>
      </c>
      <c r="K49" s="6">
        <v>28.3</v>
      </c>
      <c r="L49" s="6">
        <v>37.1</v>
      </c>
      <c r="M49" s="6">
        <v>45.7</v>
      </c>
      <c r="N49" s="6">
        <v>55</v>
      </c>
      <c r="O49" s="6">
        <v>64.400000000000006</v>
      </c>
      <c r="P49" s="8">
        <v>73</v>
      </c>
      <c r="Q49" s="9" t="s">
        <v>3</v>
      </c>
    </row>
    <row r="50" spans="2:19" ht="15.95" customHeight="1" x14ac:dyDescent="0.2">
      <c r="B50" s="6" t="s">
        <v>17</v>
      </c>
      <c r="C50" s="7" t="s">
        <v>18</v>
      </c>
      <c r="D50" s="7" t="s">
        <v>19</v>
      </c>
      <c r="E50" s="10">
        <v>0.1</v>
      </c>
      <c r="F50" s="10">
        <v>0.8</v>
      </c>
      <c r="G50" s="11">
        <v>1.5</v>
      </c>
      <c r="H50" s="10">
        <v>2.4</v>
      </c>
      <c r="I50" s="10">
        <v>3.1</v>
      </c>
      <c r="J50" s="11">
        <v>5.6</v>
      </c>
      <c r="K50" s="10">
        <v>11.1</v>
      </c>
      <c r="L50" s="10">
        <v>16.600000000000001</v>
      </c>
      <c r="M50" s="10">
        <v>22.2</v>
      </c>
      <c r="N50" s="10">
        <v>28.5</v>
      </c>
      <c r="O50" s="10">
        <v>35.1</v>
      </c>
      <c r="P50" s="11">
        <v>41.5</v>
      </c>
      <c r="Q50" s="9" t="s">
        <v>4</v>
      </c>
    </row>
    <row r="51" spans="2:19" ht="15.95" customHeight="1" x14ac:dyDescent="0.2">
      <c r="B51" s="6" t="s">
        <v>5</v>
      </c>
      <c r="C51" s="7" t="s">
        <v>31</v>
      </c>
      <c r="D51" s="7" t="s">
        <v>21</v>
      </c>
      <c r="E51" s="12">
        <v>0.6</v>
      </c>
      <c r="F51" s="10">
        <v>1.6</v>
      </c>
      <c r="G51" s="11">
        <v>2.9</v>
      </c>
      <c r="H51" s="10">
        <v>4.4000000000000004</v>
      </c>
      <c r="I51" s="10">
        <v>6.3</v>
      </c>
      <c r="J51" s="11">
        <v>10.7</v>
      </c>
      <c r="K51" s="10">
        <v>15.1</v>
      </c>
      <c r="L51" s="10">
        <v>18.3</v>
      </c>
      <c r="M51" s="10">
        <v>21.3</v>
      </c>
      <c r="N51" s="10">
        <v>24.3</v>
      </c>
      <c r="O51" s="10">
        <v>26.9</v>
      </c>
      <c r="P51" s="11">
        <v>29.1</v>
      </c>
      <c r="Q51" s="9" t="s">
        <v>6</v>
      </c>
    </row>
    <row r="52" spans="2:19" ht="15.95" customHeight="1" x14ac:dyDescent="0.2">
      <c r="B52" s="6" t="s">
        <v>7</v>
      </c>
      <c r="C52" s="7" t="s">
        <v>22</v>
      </c>
      <c r="D52" s="23">
        <v>13</v>
      </c>
      <c r="E52" s="10">
        <v>13.1</v>
      </c>
      <c r="F52" s="10">
        <v>13.1</v>
      </c>
      <c r="G52" s="11">
        <v>13.1</v>
      </c>
      <c r="H52" s="10">
        <v>13</v>
      </c>
      <c r="I52" s="10">
        <v>13</v>
      </c>
      <c r="J52" s="11">
        <v>13</v>
      </c>
      <c r="K52" s="10">
        <v>12.8</v>
      </c>
      <c r="L52" s="10">
        <v>12.9</v>
      </c>
      <c r="M52" s="10">
        <v>12.9</v>
      </c>
      <c r="N52" s="10">
        <v>12.9</v>
      </c>
      <c r="O52" s="10">
        <v>13</v>
      </c>
      <c r="P52" s="11">
        <v>13.2</v>
      </c>
      <c r="Q52" s="9" t="s">
        <v>8</v>
      </c>
      <c r="R52" s="28">
        <f>SUM(E52:P52)/12</f>
        <v>13</v>
      </c>
      <c r="S52" s="29" t="str">
        <f>IF((R52/D52)&lt;=$S$3,(R52/D52),IF((R52/D52)&gt;=$S$4,(R52/D52),"ok"))</f>
        <v>ok</v>
      </c>
    </row>
    <row r="53" spans="2:19" ht="15.95" customHeight="1" x14ac:dyDescent="0.2">
      <c r="B53" s="6">
        <f>11-14-15</f>
        <v>-18</v>
      </c>
      <c r="C53" s="7"/>
      <c r="D53" s="23">
        <v>0.9</v>
      </c>
      <c r="E53" s="10">
        <v>1.4</v>
      </c>
      <c r="F53" s="10">
        <v>1.5</v>
      </c>
      <c r="G53" s="11">
        <v>1.7</v>
      </c>
      <c r="H53" s="10">
        <v>1.7</v>
      </c>
      <c r="I53" s="10">
        <v>1.7</v>
      </c>
      <c r="J53" s="11">
        <v>2.2999999999999998</v>
      </c>
      <c r="K53" s="10">
        <v>2.1</v>
      </c>
      <c r="L53" s="10">
        <v>2.2000000000000002</v>
      </c>
      <c r="M53" s="10">
        <v>2.2000000000000002</v>
      </c>
      <c r="N53" s="10">
        <v>2.2000000000000002</v>
      </c>
      <c r="O53" s="10">
        <v>2.4</v>
      </c>
      <c r="P53" s="11">
        <v>2.4</v>
      </c>
      <c r="Q53" s="9" t="s">
        <v>9</v>
      </c>
      <c r="R53" s="28">
        <f>SUM(E53:P53)/12</f>
        <v>1.9833333333333332</v>
      </c>
      <c r="S53" s="29">
        <f>IF((R53/D53)&lt;=$S$5,(R53/D53),IF((R53/D53)&gt;=$S$6,(R53/D53),"ok"))</f>
        <v>2.2037037037037033</v>
      </c>
    </row>
    <row r="54" spans="2:19" ht="15.95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9" ht="15.95" customHeight="1" x14ac:dyDescent="0.2">
      <c r="B55" s="14">
        <v>2144</v>
      </c>
      <c r="C55" s="15" t="s">
        <v>15</v>
      </c>
      <c r="D55" s="15" t="s">
        <v>27</v>
      </c>
      <c r="E55" s="14">
        <v>2.2000000000000002</v>
      </c>
      <c r="F55" s="14">
        <v>3.9</v>
      </c>
      <c r="G55" s="8">
        <v>6.1</v>
      </c>
      <c r="H55" s="14">
        <v>8.6999999999999993</v>
      </c>
      <c r="I55" s="14">
        <v>11</v>
      </c>
      <c r="J55" s="8">
        <v>18.600000000000001</v>
      </c>
      <c r="K55" s="14">
        <v>28.2</v>
      </c>
      <c r="L55" s="14">
        <v>36.9</v>
      </c>
      <c r="M55" s="14">
        <v>45.6</v>
      </c>
      <c r="N55" s="14">
        <v>54.7</v>
      </c>
      <c r="O55" s="14">
        <v>63.9</v>
      </c>
      <c r="P55" s="8">
        <v>72.3</v>
      </c>
      <c r="Q55" s="16" t="s">
        <v>3</v>
      </c>
    </row>
    <row r="56" spans="2:19" ht="15.95" customHeight="1" x14ac:dyDescent="0.2">
      <c r="B56" s="14" t="s">
        <v>17</v>
      </c>
      <c r="C56" s="15" t="s">
        <v>18</v>
      </c>
      <c r="D56" s="15" t="s">
        <v>19</v>
      </c>
      <c r="E56" s="17">
        <v>0.2</v>
      </c>
      <c r="F56" s="17">
        <v>0.7</v>
      </c>
      <c r="G56" s="11">
        <v>1.4</v>
      </c>
      <c r="H56" s="17">
        <v>2.2000000000000002</v>
      </c>
      <c r="I56" s="17">
        <v>2.9</v>
      </c>
      <c r="J56" s="11">
        <v>5.8</v>
      </c>
      <c r="K56" s="17">
        <v>10.9</v>
      </c>
      <c r="L56" s="17">
        <v>16.100000000000001</v>
      </c>
      <c r="M56" s="17">
        <v>22</v>
      </c>
      <c r="N56" s="17">
        <v>27.9</v>
      </c>
      <c r="O56" s="17">
        <v>34.700000000000003</v>
      </c>
      <c r="P56" s="11">
        <v>40.700000000000003</v>
      </c>
      <c r="Q56" s="16" t="s">
        <v>4</v>
      </c>
    </row>
    <row r="57" spans="2:19" ht="15.95" customHeight="1" x14ac:dyDescent="0.2">
      <c r="B57" s="14" t="s">
        <v>5</v>
      </c>
      <c r="C57" s="15" t="s">
        <v>31</v>
      </c>
      <c r="D57" s="15" t="s">
        <v>21</v>
      </c>
      <c r="E57" s="12">
        <v>0.6</v>
      </c>
      <c r="F57" s="17">
        <v>1.5</v>
      </c>
      <c r="G57" s="11">
        <v>2.8</v>
      </c>
      <c r="H57" s="17">
        <v>4.5</v>
      </c>
      <c r="I57" s="17">
        <v>6.2</v>
      </c>
      <c r="J57" s="11">
        <v>10.8</v>
      </c>
      <c r="K57" s="17">
        <v>15</v>
      </c>
      <c r="L57" s="17">
        <v>18.3</v>
      </c>
      <c r="M57" s="17">
        <v>21.4</v>
      </c>
      <c r="N57" s="17">
        <v>24.3</v>
      </c>
      <c r="O57" s="17">
        <v>26.9</v>
      </c>
      <c r="P57" s="11">
        <v>29.2</v>
      </c>
      <c r="Q57" s="16" t="s">
        <v>6</v>
      </c>
    </row>
    <row r="58" spans="2:19" ht="15.95" customHeight="1" x14ac:dyDescent="0.2">
      <c r="B58" s="14" t="s">
        <v>7</v>
      </c>
      <c r="C58" s="15" t="s">
        <v>22</v>
      </c>
      <c r="D58" s="24">
        <v>12.8</v>
      </c>
      <c r="E58" s="17">
        <v>12.8</v>
      </c>
      <c r="F58" s="17">
        <v>12.8</v>
      </c>
      <c r="G58" s="11">
        <v>12.8</v>
      </c>
      <c r="H58" s="17">
        <v>12.8</v>
      </c>
      <c r="I58" s="17">
        <v>12.7</v>
      </c>
      <c r="J58" s="11">
        <v>12.7</v>
      </c>
      <c r="K58" s="17">
        <v>12.6</v>
      </c>
      <c r="L58" s="17">
        <v>12.6</v>
      </c>
      <c r="M58" s="17">
        <v>12.6</v>
      </c>
      <c r="N58" s="17">
        <v>12.6</v>
      </c>
      <c r="O58" s="17">
        <v>12.7</v>
      </c>
      <c r="P58" s="11">
        <v>12.9</v>
      </c>
      <c r="Q58" s="16" t="s">
        <v>8</v>
      </c>
      <c r="R58" s="28">
        <f>SUM(E58:P58)/12</f>
        <v>12.716666666666667</v>
      </c>
      <c r="S58" s="29" t="str">
        <f>IF((R58/D58)&lt;=$S$3,(R58/D58),IF((R58/D58)&gt;=$S$4,(R58/D58),"ok"))</f>
        <v>ok</v>
      </c>
    </row>
    <row r="59" spans="2:19" ht="15.95" customHeight="1" x14ac:dyDescent="0.2">
      <c r="B59" s="14">
        <f>11-14-15</f>
        <v>-18</v>
      </c>
      <c r="C59" s="15"/>
      <c r="D59" s="24">
        <v>0.8</v>
      </c>
      <c r="E59" s="17">
        <v>1.4</v>
      </c>
      <c r="F59" s="17">
        <v>1.7</v>
      </c>
      <c r="G59" s="11">
        <v>1.9</v>
      </c>
      <c r="H59" s="17">
        <v>2</v>
      </c>
      <c r="I59" s="17">
        <v>1.9</v>
      </c>
      <c r="J59" s="11">
        <v>2</v>
      </c>
      <c r="K59" s="17">
        <v>2.2999999999999998</v>
      </c>
      <c r="L59" s="17">
        <v>2.5</v>
      </c>
      <c r="M59" s="17">
        <v>2.2000000000000002</v>
      </c>
      <c r="N59" s="17">
        <v>2.5</v>
      </c>
      <c r="O59" s="17">
        <v>2.2999999999999998</v>
      </c>
      <c r="P59" s="11">
        <v>2.4</v>
      </c>
      <c r="Q59" s="16" t="s">
        <v>9</v>
      </c>
      <c r="R59" s="28">
        <f>SUM(E59:P59)/12</f>
        <v>2.0916666666666663</v>
      </c>
      <c r="S59" s="29">
        <f>IF((R59/D59)&lt;=$S$5,(R59/D59),IF((R59/D59)&gt;=$S$6,(R59/D59),"ok"))</f>
        <v>2.6145833333333326</v>
      </c>
    </row>
    <row r="60" spans="2:19" ht="15.95" customHeight="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9" ht="15.95" customHeight="1" x14ac:dyDescent="0.2">
      <c r="B61" s="6">
        <v>2143</v>
      </c>
      <c r="C61" s="7" t="s">
        <v>15</v>
      </c>
      <c r="D61" s="7" t="s">
        <v>27</v>
      </c>
      <c r="E61" s="6">
        <v>2.4</v>
      </c>
      <c r="F61" s="6">
        <v>4.2</v>
      </c>
      <c r="G61" s="8">
        <v>6.5</v>
      </c>
      <c r="H61" s="6">
        <v>9</v>
      </c>
      <c r="I61" s="6">
        <v>11.5</v>
      </c>
      <c r="J61" s="8">
        <v>19.5</v>
      </c>
      <c r="K61" s="6">
        <v>29.2</v>
      </c>
      <c r="L61" s="6">
        <v>37.6</v>
      </c>
      <c r="M61" s="6">
        <v>46.1</v>
      </c>
      <c r="N61" s="6">
        <v>54.9</v>
      </c>
      <c r="O61" s="6">
        <v>63.2</v>
      </c>
      <c r="P61" s="8">
        <v>71.400000000000006</v>
      </c>
      <c r="Q61" s="9" t="s">
        <v>3</v>
      </c>
    </row>
    <row r="62" spans="2:19" ht="15.95" customHeight="1" x14ac:dyDescent="0.2">
      <c r="B62" s="6" t="s">
        <v>17</v>
      </c>
      <c r="C62" s="7" t="s">
        <v>18</v>
      </c>
      <c r="D62" s="7" t="s">
        <v>19</v>
      </c>
      <c r="E62" s="10">
        <v>0.1</v>
      </c>
      <c r="F62" s="10">
        <v>0.9</v>
      </c>
      <c r="G62" s="11">
        <v>1.6</v>
      </c>
      <c r="H62" s="10">
        <v>2.2999999999999998</v>
      </c>
      <c r="I62" s="10">
        <v>3.1</v>
      </c>
      <c r="J62" s="11">
        <v>5.9</v>
      </c>
      <c r="K62" s="10">
        <v>11.1</v>
      </c>
      <c r="L62" s="10">
        <v>16</v>
      </c>
      <c r="M62" s="10">
        <v>21.4</v>
      </c>
      <c r="N62" s="10">
        <v>27.2</v>
      </c>
      <c r="O62" s="10">
        <v>33.1</v>
      </c>
      <c r="P62" s="11">
        <v>38.700000000000003</v>
      </c>
      <c r="Q62" s="9" t="s">
        <v>4</v>
      </c>
    </row>
    <row r="63" spans="2:19" ht="15.95" customHeight="1" x14ac:dyDescent="0.2">
      <c r="B63" s="6" t="s">
        <v>5</v>
      </c>
      <c r="C63" s="7" t="s">
        <v>31</v>
      </c>
      <c r="D63" s="7" t="s">
        <v>21</v>
      </c>
      <c r="E63" s="12">
        <v>0.6</v>
      </c>
      <c r="F63" s="10">
        <v>1.6</v>
      </c>
      <c r="G63" s="11">
        <v>2.8</v>
      </c>
      <c r="H63" s="10">
        <v>4.4000000000000004</v>
      </c>
      <c r="I63" s="10">
        <v>6.2</v>
      </c>
      <c r="J63" s="11">
        <v>11.2</v>
      </c>
      <c r="K63" s="10">
        <v>15.5</v>
      </c>
      <c r="L63" s="10">
        <v>18.8</v>
      </c>
      <c r="M63" s="10">
        <v>21.9</v>
      </c>
      <c r="N63" s="10">
        <v>24.9</v>
      </c>
      <c r="O63" s="10">
        <v>27.4</v>
      </c>
      <c r="P63" s="11">
        <v>29.8</v>
      </c>
      <c r="Q63" s="9" t="s">
        <v>6</v>
      </c>
    </row>
    <row r="64" spans="2:19" ht="15.95" customHeight="1" x14ac:dyDescent="0.2">
      <c r="B64" s="6" t="s">
        <v>7</v>
      </c>
      <c r="C64" s="7" t="s">
        <v>22</v>
      </c>
      <c r="D64" s="23">
        <v>12.3</v>
      </c>
      <c r="E64" s="10">
        <v>12.6</v>
      </c>
      <c r="F64" s="10">
        <v>12.5</v>
      </c>
      <c r="G64" s="11">
        <v>12.5</v>
      </c>
      <c r="H64" s="10">
        <v>12.5</v>
      </c>
      <c r="I64" s="10">
        <v>12.4</v>
      </c>
      <c r="J64" s="11">
        <v>12.3</v>
      </c>
      <c r="K64" s="10">
        <v>12.3</v>
      </c>
      <c r="L64" s="10">
        <v>12.3</v>
      </c>
      <c r="M64" s="10">
        <v>12.3</v>
      </c>
      <c r="N64" s="10">
        <v>12.3</v>
      </c>
      <c r="O64" s="10">
        <v>12.4</v>
      </c>
      <c r="P64" s="11">
        <v>12.6</v>
      </c>
      <c r="Q64" s="9" t="s">
        <v>8</v>
      </c>
      <c r="R64" s="28">
        <f>SUM(E64:P64)/12</f>
        <v>12.416666666666664</v>
      </c>
      <c r="S64" s="29" t="str">
        <f>IF((R64/D64)&lt;=$S$3,(R64/D64),IF((R64/D64)&gt;=$S$4,(R64/D64),"ok"))</f>
        <v>ok</v>
      </c>
    </row>
    <row r="65" spans="2:19" ht="15.95" customHeight="1" x14ac:dyDescent="0.2">
      <c r="B65" s="6">
        <f>11-13-15</f>
        <v>-17</v>
      </c>
      <c r="C65" s="7"/>
      <c r="D65" s="23">
        <v>0.8</v>
      </c>
      <c r="E65" s="10">
        <v>1.7</v>
      </c>
      <c r="F65" s="10">
        <v>1.7</v>
      </c>
      <c r="G65" s="11">
        <v>2.1</v>
      </c>
      <c r="H65" s="10">
        <v>2.2999999999999998</v>
      </c>
      <c r="I65" s="10">
        <v>2.2000000000000002</v>
      </c>
      <c r="J65" s="11">
        <v>2.4</v>
      </c>
      <c r="K65" s="10">
        <v>2.6</v>
      </c>
      <c r="L65" s="10">
        <v>2.8</v>
      </c>
      <c r="M65" s="10">
        <v>2.8</v>
      </c>
      <c r="N65" s="10">
        <v>2.8</v>
      </c>
      <c r="O65" s="10">
        <v>2.7</v>
      </c>
      <c r="P65" s="11">
        <v>2.9</v>
      </c>
      <c r="Q65" s="9" t="s">
        <v>9</v>
      </c>
      <c r="R65" s="28">
        <f>SUM(E65:P65)/12</f>
        <v>2.4166666666666665</v>
      </c>
      <c r="S65" s="29">
        <f>IF((R65/D65)&lt;=$S$5,(R65/D65),IF((R65/D65)&gt;=$S$6,(R65/D65),"ok"))</f>
        <v>3.020833333333333</v>
      </c>
    </row>
    <row r="66" spans="2:19" ht="15.95" customHeight="1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9" ht="15.95" customHeight="1" x14ac:dyDescent="0.2">
      <c r="B67" s="14">
        <v>2141</v>
      </c>
      <c r="C67" s="15" t="s">
        <v>15</v>
      </c>
      <c r="D67" s="15" t="s">
        <v>27</v>
      </c>
      <c r="E67" s="14">
        <v>2.4</v>
      </c>
      <c r="F67" s="14">
        <v>3.8</v>
      </c>
      <c r="G67" s="8">
        <v>5.4</v>
      </c>
      <c r="H67" s="14">
        <v>7.4</v>
      </c>
      <c r="I67" s="14">
        <v>9.1999999999999993</v>
      </c>
      <c r="J67" s="8">
        <v>13.9</v>
      </c>
      <c r="K67" s="14">
        <v>20.3</v>
      </c>
      <c r="L67" s="14">
        <v>26.2</v>
      </c>
      <c r="M67" s="14">
        <v>32.4</v>
      </c>
      <c r="N67" s="14">
        <v>39.6</v>
      </c>
      <c r="O67" s="14">
        <v>46.2</v>
      </c>
      <c r="P67" s="8">
        <v>53.2</v>
      </c>
      <c r="Q67" s="16" t="s">
        <v>3</v>
      </c>
    </row>
    <row r="68" spans="2:19" ht="15.95" customHeight="1" x14ac:dyDescent="0.2">
      <c r="B68" s="14" t="s">
        <v>17</v>
      </c>
      <c r="C68" s="15" t="s">
        <v>18</v>
      </c>
      <c r="D68" s="15" t="s">
        <v>19</v>
      </c>
      <c r="E68" s="17">
        <v>-0.1</v>
      </c>
      <c r="F68" s="17">
        <v>-0.2</v>
      </c>
      <c r="G68" s="11">
        <v>0.3</v>
      </c>
      <c r="H68" s="17">
        <v>0.8</v>
      </c>
      <c r="I68" s="17">
        <v>0.7</v>
      </c>
      <c r="J68" s="11">
        <v>2.4</v>
      </c>
      <c r="K68" s="17">
        <v>5.5</v>
      </c>
      <c r="L68" s="17">
        <v>8.8000000000000007</v>
      </c>
      <c r="M68" s="17">
        <v>13</v>
      </c>
      <c r="N68" s="17">
        <v>17.8</v>
      </c>
      <c r="O68" s="17">
        <v>22.6</v>
      </c>
      <c r="P68" s="11">
        <v>27.8</v>
      </c>
      <c r="Q68" s="16" t="s">
        <v>4</v>
      </c>
    </row>
    <row r="69" spans="2:19" ht="15.95" customHeight="1" x14ac:dyDescent="0.2">
      <c r="B69" s="14" t="s">
        <v>5</v>
      </c>
      <c r="C69" s="15" t="s">
        <v>31</v>
      </c>
      <c r="D69" s="15" t="s">
        <v>21</v>
      </c>
      <c r="E69" s="12">
        <v>0.6</v>
      </c>
      <c r="F69" s="17">
        <v>1.5</v>
      </c>
      <c r="G69" s="11">
        <v>2.8</v>
      </c>
      <c r="H69" s="17">
        <v>4.4000000000000004</v>
      </c>
      <c r="I69" s="17">
        <v>5.8</v>
      </c>
      <c r="J69" s="11">
        <v>8.9</v>
      </c>
      <c r="K69" s="17">
        <v>12</v>
      </c>
      <c r="L69" s="17">
        <v>14.3</v>
      </c>
      <c r="M69" s="17">
        <v>16.5</v>
      </c>
      <c r="N69" s="17">
        <v>18.8</v>
      </c>
      <c r="O69" s="17">
        <v>20.6</v>
      </c>
      <c r="P69" s="11">
        <v>22.3</v>
      </c>
      <c r="Q69" s="16" t="s">
        <v>6</v>
      </c>
    </row>
    <row r="70" spans="2:19" ht="15.95" customHeight="1" x14ac:dyDescent="0.2">
      <c r="B70" s="14" t="s">
        <v>7</v>
      </c>
      <c r="C70" s="15" t="s">
        <v>22</v>
      </c>
      <c r="D70" s="24">
        <v>12.8</v>
      </c>
      <c r="E70" s="17">
        <v>12.8</v>
      </c>
      <c r="F70" s="17">
        <v>12.7</v>
      </c>
      <c r="G70" s="11">
        <v>12.7</v>
      </c>
      <c r="H70" s="17">
        <v>12.7</v>
      </c>
      <c r="I70" s="17">
        <v>12.6</v>
      </c>
      <c r="J70" s="11">
        <v>12.7</v>
      </c>
      <c r="K70" s="17">
        <v>12.6</v>
      </c>
      <c r="L70" s="17">
        <v>12.6</v>
      </c>
      <c r="M70" s="17">
        <v>12.6</v>
      </c>
      <c r="N70" s="17">
        <v>12.5</v>
      </c>
      <c r="O70" s="17">
        <v>12.6</v>
      </c>
      <c r="P70" s="11">
        <v>12.8</v>
      </c>
      <c r="Q70" s="16" t="s">
        <v>8</v>
      </c>
      <c r="R70" s="28">
        <f>SUM(E70:P70)/12</f>
        <v>12.658333333333333</v>
      </c>
      <c r="S70" s="29" t="str">
        <f>IF((R70/D70)&lt;=$S$3,(R70/D70),IF((R70/D70)&gt;=$S$4,(R70/D70),"ok"))</f>
        <v>ok</v>
      </c>
    </row>
    <row r="71" spans="2:19" ht="15.95" customHeight="1" x14ac:dyDescent="0.2">
      <c r="B71" s="14">
        <f>11-13-15</f>
        <v>-17</v>
      </c>
      <c r="C71" s="15"/>
      <c r="D71" s="24">
        <v>0.9</v>
      </c>
      <c r="E71" s="17">
        <v>1.9</v>
      </c>
      <c r="F71" s="17">
        <v>2.5</v>
      </c>
      <c r="G71" s="11">
        <v>2.2999999999999998</v>
      </c>
      <c r="H71" s="17">
        <v>2.2000000000000002</v>
      </c>
      <c r="I71" s="17">
        <v>2.7</v>
      </c>
      <c r="J71" s="11">
        <v>2.6</v>
      </c>
      <c r="K71" s="17">
        <v>2.8</v>
      </c>
      <c r="L71" s="17">
        <v>3.1</v>
      </c>
      <c r="M71" s="17">
        <v>2.9</v>
      </c>
      <c r="N71" s="17">
        <v>3</v>
      </c>
      <c r="O71" s="17">
        <v>3</v>
      </c>
      <c r="P71" s="11">
        <v>3.1</v>
      </c>
      <c r="Q71" s="16" t="s">
        <v>9</v>
      </c>
      <c r="R71" s="28">
        <f>SUM(E71:P71)/12</f>
        <v>2.6750000000000003</v>
      </c>
      <c r="S71" s="29">
        <f>IF((R71/D71)&lt;=$S$5,(R71/D71),IF((R71/D71)&gt;=$S$6,(R71/D71),"ok"))</f>
        <v>2.9722222222222223</v>
      </c>
    </row>
    <row r="72" spans="2:19" ht="15.95" customHeight="1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9" ht="15.95" customHeight="1" x14ac:dyDescent="0.2">
      <c r="B73" s="6">
        <v>2140</v>
      </c>
      <c r="C73" s="7" t="s">
        <v>15</v>
      </c>
      <c r="D73" s="7" t="s">
        <v>27</v>
      </c>
      <c r="E73" s="6">
        <v>2</v>
      </c>
      <c r="F73" s="6">
        <v>3.2</v>
      </c>
      <c r="G73" s="8">
        <v>4.8</v>
      </c>
      <c r="H73" s="6">
        <v>6.4</v>
      </c>
      <c r="I73" s="6">
        <v>8.1</v>
      </c>
      <c r="J73" s="8">
        <v>12</v>
      </c>
      <c r="K73" s="6">
        <v>17.5</v>
      </c>
      <c r="L73" s="6">
        <v>22.7</v>
      </c>
      <c r="M73" s="6">
        <v>28.3</v>
      </c>
      <c r="N73" s="6">
        <v>34.4</v>
      </c>
      <c r="O73" s="6">
        <v>40.6</v>
      </c>
      <c r="P73" s="8">
        <v>46.5</v>
      </c>
      <c r="Q73" s="9" t="s">
        <v>3</v>
      </c>
    </row>
    <row r="74" spans="2:19" ht="15.95" customHeight="1" x14ac:dyDescent="0.2">
      <c r="B74" s="6" t="s">
        <v>17</v>
      </c>
      <c r="C74" s="7" t="s">
        <v>18</v>
      </c>
      <c r="D74" s="7" t="s">
        <v>19</v>
      </c>
      <c r="E74" s="10">
        <v>-0.2</v>
      </c>
      <c r="F74" s="10">
        <v>-0.2</v>
      </c>
      <c r="G74" s="11">
        <v>0.3</v>
      </c>
      <c r="H74" s="10">
        <v>0.3</v>
      </c>
      <c r="I74" s="10">
        <v>0.5</v>
      </c>
      <c r="J74" s="11">
        <v>1.6</v>
      </c>
      <c r="K74" s="10">
        <v>4.5</v>
      </c>
      <c r="L74" s="10">
        <v>7.6</v>
      </c>
      <c r="M74" s="10">
        <v>11</v>
      </c>
      <c r="N74" s="10">
        <v>15.5</v>
      </c>
      <c r="O74" s="10">
        <v>20</v>
      </c>
      <c r="P74" s="11">
        <v>24.5</v>
      </c>
      <c r="Q74" s="9" t="s">
        <v>4</v>
      </c>
    </row>
    <row r="75" spans="2:19" ht="15.95" customHeight="1" x14ac:dyDescent="0.2">
      <c r="B75" s="6" t="s">
        <v>5</v>
      </c>
      <c r="C75" s="7" t="s">
        <v>31</v>
      </c>
      <c r="D75" s="7" t="s">
        <v>21</v>
      </c>
      <c r="E75" s="12">
        <v>0.6</v>
      </c>
      <c r="F75" s="10">
        <v>1.4</v>
      </c>
      <c r="G75" s="11">
        <v>2.7</v>
      </c>
      <c r="H75" s="10">
        <v>4.0999999999999996</v>
      </c>
      <c r="I75" s="10">
        <v>5.4</v>
      </c>
      <c r="J75" s="11">
        <v>7.9</v>
      </c>
      <c r="K75" s="10">
        <v>10.7</v>
      </c>
      <c r="L75" s="10">
        <v>12.6</v>
      </c>
      <c r="M75" s="10">
        <v>14.5</v>
      </c>
      <c r="N75" s="10">
        <v>16.3</v>
      </c>
      <c r="O75" s="10">
        <v>18</v>
      </c>
      <c r="P75" s="11">
        <v>19.399999999999999</v>
      </c>
      <c r="Q75" s="9" t="s">
        <v>6</v>
      </c>
    </row>
    <row r="76" spans="2:19" ht="15.95" customHeight="1" x14ac:dyDescent="0.2">
      <c r="B76" s="6" t="s">
        <v>7</v>
      </c>
      <c r="C76" s="7" t="s">
        <v>22</v>
      </c>
      <c r="D76" s="23">
        <v>12.8</v>
      </c>
      <c r="E76" s="10">
        <v>13</v>
      </c>
      <c r="F76" s="10">
        <v>13</v>
      </c>
      <c r="G76" s="11">
        <v>13</v>
      </c>
      <c r="H76" s="10">
        <v>13</v>
      </c>
      <c r="I76" s="10">
        <v>12.9</v>
      </c>
      <c r="J76" s="11">
        <v>12.9</v>
      </c>
      <c r="K76" s="10">
        <v>12.7</v>
      </c>
      <c r="L76" s="10">
        <v>12.7</v>
      </c>
      <c r="M76" s="10">
        <v>12.7</v>
      </c>
      <c r="N76" s="10">
        <v>12.7</v>
      </c>
      <c r="O76" s="10">
        <v>12.8</v>
      </c>
      <c r="P76" s="11">
        <v>13</v>
      </c>
      <c r="Q76" s="9" t="s">
        <v>8</v>
      </c>
      <c r="R76" s="28">
        <f>SUM(E76:P76)/12</f>
        <v>12.866666666666669</v>
      </c>
      <c r="S76" s="29" t="str">
        <f>IF((R76/D76)&lt;=$S$3,(R76/D76),IF((R76/D76)&gt;=$S$4,(R76/D76),"ok"))</f>
        <v>ok</v>
      </c>
    </row>
    <row r="77" spans="2:19" ht="15.95" customHeight="1" x14ac:dyDescent="0.2">
      <c r="B77" s="6">
        <f>11-13-15</f>
        <v>-17</v>
      </c>
      <c r="C77" s="7"/>
      <c r="D77" s="23">
        <v>0.9</v>
      </c>
      <c r="E77" s="10">
        <v>1.6</v>
      </c>
      <c r="F77" s="10">
        <v>2</v>
      </c>
      <c r="G77" s="11">
        <v>1.8</v>
      </c>
      <c r="H77" s="10">
        <v>2</v>
      </c>
      <c r="I77" s="10">
        <v>2.2000000000000002</v>
      </c>
      <c r="J77" s="11">
        <v>2.5</v>
      </c>
      <c r="K77" s="10">
        <v>2.2999999999999998</v>
      </c>
      <c r="L77" s="10">
        <v>2.5</v>
      </c>
      <c r="M77" s="10">
        <v>2.8</v>
      </c>
      <c r="N77" s="10">
        <v>2.6</v>
      </c>
      <c r="O77" s="10">
        <v>2.6</v>
      </c>
      <c r="P77" s="11">
        <v>2.6</v>
      </c>
      <c r="Q77" s="9" t="s">
        <v>9</v>
      </c>
      <c r="R77" s="28">
        <f>SUM(E77:P77)/12</f>
        <v>2.2916666666666674</v>
      </c>
      <c r="S77" s="29">
        <f>IF((R77/D77)&lt;=$S$5,(R77/D77),IF((R77/D77)&gt;=$S$6,(R77/D77),"ok"))</f>
        <v>2.5462962962962972</v>
      </c>
    </row>
    <row r="78" spans="2:19" ht="15.95" customHeight="1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9" ht="15.95" customHeight="1" x14ac:dyDescent="0.2">
      <c r="B79" s="14">
        <v>2139</v>
      </c>
      <c r="C79" s="15" t="s">
        <v>15</v>
      </c>
      <c r="D79" s="15" t="s">
        <v>27</v>
      </c>
      <c r="E79" s="14">
        <v>2.2000000000000002</v>
      </c>
      <c r="F79" s="14">
        <v>3.2</v>
      </c>
      <c r="G79" s="8">
        <v>4.7</v>
      </c>
      <c r="H79" s="14">
        <v>6.2</v>
      </c>
      <c r="I79" s="14">
        <v>7.6</v>
      </c>
      <c r="J79" s="8">
        <v>10.7</v>
      </c>
      <c r="K79" s="14">
        <v>15.4</v>
      </c>
      <c r="L79" s="14">
        <v>19.8</v>
      </c>
      <c r="M79" s="14">
        <v>24.7</v>
      </c>
      <c r="N79" s="14">
        <v>29.9</v>
      </c>
      <c r="O79" s="14">
        <v>35.700000000000003</v>
      </c>
      <c r="P79" s="8">
        <v>41.1</v>
      </c>
      <c r="Q79" s="16" t="s">
        <v>3</v>
      </c>
    </row>
    <row r="80" spans="2:19" ht="15.95" customHeight="1" x14ac:dyDescent="0.2">
      <c r="B80" s="14" t="s">
        <v>17</v>
      </c>
      <c r="C80" s="15" t="s">
        <v>18</v>
      </c>
      <c r="D80" s="15" t="s">
        <v>19</v>
      </c>
      <c r="E80" s="17">
        <v>-0.4</v>
      </c>
      <c r="F80" s="17">
        <v>-0.3</v>
      </c>
      <c r="G80" s="11">
        <v>-0.1</v>
      </c>
      <c r="H80" s="17">
        <v>-0.1</v>
      </c>
      <c r="I80" s="17">
        <v>0.3</v>
      </c>
      <c r="J80" s="11">
        <v>0.9</v>
      </c>
      <c r="K80" s="17">
        <v>3.1</v>
      </c>
      <c r="L80" s="17">
        <v>5.9</v>
      </c>
      <c r="M80" s="17">
        <v>8.8000000000000007</v>
      </c>
      <c r="N80" s="17">
        <v>12.4</v>
      </c>
      <c r="O80" s="17">
        <v>16.5</v>
      </c>
      <c r="P80" s="11">
        <v>20.9</v>
      </c>
      <c r="Q80" s="16" t="s">
        <v>4</v>
      </c>
    </row>
    <row r="81" spans="2:19" ht="15.95" customHeight="1" x14ac:dyDescent="0.2">
      <c r="B81" s="14" t="s">
        <v>5</v>
      </c>
      <c r="C81" s="15" t="s">
        <v>31</v>
      </c>
      <c r="D81" s="15" t="s">
        <v>21</v>
      </c>
      <c r="E81" s="12">
        <v>0.6</v>
      </c>
      <c r="F81" s="17">
        <v>1.5</v>
      </c>
      <c r="G81" s="11">
        <v>2.8</v>
      </c>
      <c r="H81" s="17">
        <v>4.0999999999999996</v>
      </c>
      <c r="I81" s="17">
        <v>5.2</v>
      </c>
      <c r="J81" s="11">
        <v>7.3</v>
      </c>
      <c r="K81" s="17">
        <v>9.6999999999999993</v>
      </c>
      <c r="L81" s="17">
        <v>11.6</v>
      </c>
      <c r="M81" s="17">
        <v>13.2</v>
      </c>
      <c r="N81" s="17">
        <v>14.9</v>
      </c>
      <c r="O81" s="17">
        <v>16.399999999999999</v>
      </c>
      <c r="P81" s="11">
        <v>17.8</v>
      </c>
      <c r="Q81" s="16" t="s">
        <v>6</v>
      </c>
    </row>
    <row r="82" spans="2:19" ht="15.95" customHeight="1" x14ac:dyDescent="0.2">
      <c r="B82" s="14" t="s">
        <v>7</v>
      </c>
      <c r="C82" s="15" t="s">
        <v>22</v>
      </c>
      <c r="D82" s="24">
        <v>13.3</v>
      </c>
      <c r="E82" s="17">
        <v>13.3</v>
      </c>
      <c r="F82" s="17">
        <v>13.4</v>
      </c>
      <c r="G82" s="11">
        <v>13.4</v>
      </c>
      <c r="H82" s="17">
        <v>13.3</v>
      </c>
      <c r="I82" s="17">
        <v>13.2</v>
      </c>
      <c r="J82" s="11">
        <v>13.2</v>
      </c>
      <c r="K82" s="17">
        <v>13.1</v>
      </c>
      <c r="L82" s="17">
        <v>13.1</v>
      </c>
      <c r="M82" s="17">
        <v>13.1</v>
      </c>
      <c r="N82" s="17">
        <v>13.2</v>
      </c>
      <c r="O82" s="17">
        <v>13.2</v>
      </c>
      <c r="P82" s="11">
        <v>13.3</v>
      </c>
      <c r="Q82" s="16" t="s">
        <v>8</v>
      </c>
      <c r="R82" s="28">
        <f>SUM(E82:P82)/12</f>
        <v>13.233333333333333</v>
      </c>
      <c r="S82" s="29" t="str">
        <f>IF((R82/D82)&lt;=$S$3,(R82/D82),IF((R82/D82)&gt;=$S$4,(R82/D82),"ok"))</f>
        <v>ok</v>
      </c>
    </row>
    <row r="83" spans="2:19" ht="15.95" customHeight="1" x14ac:dyDescent="0.2">
      <c r="B83" s="14">
        <f>11-13-15</f>
        <v>-17</v>
      </c>
      <c r="C83" s="15"/>
      <c r="D83" s="24">
        <v>0.8</v>
      </c>
      <c r="E83" s="17">
        <v>2</v>
      </c>
      <c r="F83" s="17">
        <v>2</v>
      </c>
      <c r="G83" s="11">
        <v>2</v>
      </c>
      <c r="H83" s="17">
        <v>2.2000000000000002</v>
      </c>
      <c r="I83" s="17">
        <v>2.1</v>
      </c>
      <c r="J83" s="11">
        <v>2.5</v>
      </c>
      <c r="K83" s="17">
        <v>2.6</v>
      </c>
      <c r="L83" s="17">
        <v>2.2999999999999998</v>
      </c>
      <c r="M83" s="17">
        <v>2.7</v>
      </c>
      <c r="N83" s="17">
        <v>2.6</v>
      </c>
      <c r="O83" s="17">
        <v>2.8</v>
      </c>
      <c r="P83" s="11">
        <v>2.4</v>
      </c>
      <c r="Q83" s="16" t="s">
        <v>9</v>
      </c>
      <c r="R83" s="28">
        <f>SUM(E83:P83)/12</f>
        <v>2.35</v>
      </c>
      <c r="S83" s="29">
        <f>IF((R83/D83)&lt;=$S$5,(R83/D83),IF((R83/D83)&gt;=$S$6,(R83/D83),"ok"))</f>
        <v>2.9375</v>
      </c>
    </row>
    <row r="84" spans="2:19" ht="15.95" customHeight="1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9" ht="15.95" customHeight="1" x14ac:dyDescent="0.2">
      <c r="B85" s="6">
        <v>2138</v>
      </c>
      <c r="C85" s="7" t="s">
        <v>15</v>
      </c>
      <c r="D85" s="7" t="s">
        <v>27</v>
      </c>
      <c r="E85" s="6">
        <v>2.2000000000000002</v>
      </c>
      <c r="F85" s="6">
        <v>3.2</v>
      </c>
      <c r="G85" s="8">
        <v>4.7</v>
      </c>
      <c r="H85" s="6">
        <v>6.3</v>
      </c>
      <c r="I85" s="6">
        <v>7.2</v>
      </c>
      <c r="J85" s="8">
        <v>9.8000000000000007</v>
      </c>
      <c r="K85" s="6">
        <v>13.8</v>
      </c>
      <c r="L85" s="6">
        <v>17.5</v>
      </c>
      <c r="M85" s="6">
        <v>21.7</v>
      </c>
      <c r="N85" s="6">
        <v>26.3</v>
      </c>
      <c r="O85" s="6">
        <v>31.1</v>
      </c>
      <c r="P85" s="8">
        <v>36.1</v>
      </c>
      <c r="Q85" s="9" t="s">
        <v>3</v>
      </c>
    </row>
    <row r="86" spans="2:19" ht="15.95" customHeight="1" x14ac:dyDescent="0.2">
      <c r="B86" s="6" t="s">
        <v>17</v>
      </c>
      <c r="C86" s="7" t="s">
        <v>18</v>
      </c>
      <c r="D86" s="7" t="s">
        <v>19</v>
      </c>
      <c r="E86" s="10">
        <v>-0.1</v>
      </c>
      <c r="F86" s="10">
        <v>-0.3</v>
      </c>
      <c r="G86" s="11">
        <v>-0.2</v>
      </c>
      <c r="H86" s="10">
        <v>0.1</v>
      </c>
      <c r="I86" s="10">
        <v>-0.1</v>
      </c>
      <c r="J86" s="11">
        <v>0.8</v>
      </c>
      <c r="K86" s="10">
        <v>2.5</v>
      </c>
      <c r="L86" s="10">
        <v>4.9000000000000004</v>
      </c>
      <c r="M86" s="10">
        <v>7.5</v>
      </c>
      <c r="N86" s="10">
        <v>10.8</v>
      </c>
      <c r="O86" s="10">
        <v>14</v>
      </c>
      <c r="P86" s="11">
        <v>18.100000000000001</v>
      </c>
      <c r="Q86" s="9" t="s">
        <v>4</v>
      </c>
    </row>
    <row r="87" spans="2:19" ht="15.95" customHeight="1" x14ac:dyDescent="0.2">
      <c r="B87" s="6" t="s">
        <v>5</v>
      </c>
      <c r="C87" s="7" t="s">
        <v>31</v>
      </c>
      <c r="D87" s="7" t="s">
        <v>21</v>
      </c>
      <c r="E87" s="12">
        <v>0.6</v>
      </c>
      <c r="F87" s="10">
        <v>1.5</v>
      </c>
      <c r="G87" s="11">
        <v>2.8</v>
      </c>
      <c r="H87" s="10">
        <v>4.2</v>
      </c>
      <c r="I87" s="10">
        <v>4.9000000000000004</v>
      </c>
      <c r="J87" s="11">
        <v>6.7</v>
      </c>
      <c r="K87" s="10">
        <v>8.6</v>
      </c>
      <c r="L87" s="10">
        <v>10</v>
      </c>
      <c r="M87" s="10">
        <v>11.4</v>
      </c>
      <c r="N87" s="10">
        <v>12.8</v>
      </c>
      <c r="O87" s="10">
        <v>13.9</v>
      </c>
      <c r="P87" s="11">
        <v>15</v>
      </c>
      <c r="Q87" s="9" t="s">
        <v>6</v>
      </c>
    </row>
    <row r="88" spans="2:19" ht="15.95" customHeight="1" x14ac:dyDescent="0.2">
      <c r="B88" s="6" t="s">
        <v>7</v>
      </c>
      <c r="C88" s="7" t="s">
        <v>22</v>
      </c>
      <c r="D88" s="23">
        <v>12.3</v>
      </c>
      <c r="E88" s="10">
        <v>12.5</v>
      </c>
      <c r="F88" s="10">
        <v>12.5</v>
      </c>
      <c r="G88" s="11">
        <v>12.5</v>
      </c>
      <c r="H88" s="10">
        <v>12.4</v>
      </c>
      <c r="I88" s="10">
        <v>12.4</v>
      </c>
      <c r="J88" s="11">
        <v>12.4</v>
      </c>
      <c r="K88" s="10">
        <v>12.3</v>
      </c>
      <c r="L88" s="10">
        <v>12.3</v>
      </c>
      <c r="M88" s="10">
        <v>12.2</v>
      </c>
      <c r="N88" s="10">
        <v>12.2</v>
      </c>
      <c r="O88" s="10">
        <v>12.3</v>
      </c>
      <c r="P88" s="11">
        <v>12.4</v>
      </c>
      <c r="Q88" s="9" t="s">
        <v>8</v>
      </c>
      <c r="R88" s="28">
        <f>SUM(E88:P88)/12</f>
        <v>12.366666666666667</v>
      </c>
      <c r="S88" s="29" t="str">
        <f>IF((R88/D88)&lt;=$S$3,(R88/D88),IF((R88/D88)&gt;=$S$4,(R88/D88),"ok"))</f>
        <v>ok</v>
      </c>
    </row>
    <row r="89" spans="2:19" ht="15.95" customHeight="1" x14ac:dyDescent="0.2">
      <c r="B89" s="6">
        <f>11-12-15</f>
        <v>-16</v>
      </c>
      <c r="C89" s="7"/>
      <c r="D89" s="23">
        <v>0.9</v>
      </c>
      <c r="E89" s="10">
        <v>1.7</v>
      </c>
      <c r="F89" s="10">
        <v>2</v>
      </c>
      <c r="G89" s="11">
        <v>2.1</v>
      </c>
      <c r="H89" s="10">
        <v>2</v>
      </c>
      <c r="I89" s="10">
        <v>2.4</v>
      </c>
      <c r="J89" s="11">
        <v>2.2999999999999998</v>
      </c>
      <c r="K89" s="10">
        <v>2.7</v>
      </c>
      <c r="L89" s="10">
        <v>2.6</v>
      </c>
      <c r="M89" s="10">
        <v>2.8</v>
      </c>
      <c r="N89" s="10">
        <v>2.7</v>
      </c>
      <c r="O89" s="10">
        <v>3.2</v>
      </c>
      <c r="P89" s="11">
        <v>3</v>
      </c>
      <c r="Q89" s="9" t="s">
        <v>9</v>
      </c>
      <c r="R89" s="28">
        <f>SUM(E89:P89)/12</f>
        <v>2.4583333333333335</v>
      </c>
      <c r="S89" s="29">
        <f>IF((R89/D89)&lt;=$S$5,(R89/D89),IF((R89/D89)&gt;=$S$6,(R89/D89),"ok"))</f>
        <v>2.7314814814814814</v>
      </c>
    </row>
    <row r="90" spans="2:19" ht="15.95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9" ht="15.95" customHeight="1" x14ac:dyDescent="0.2">
      <c r="B91" s="14">
        <v>1750</v>
      </c>
      <c r="C91" s="15" t="s">
        <v>15</v>
      </c>
      <c r="D91" s="15" t="s">
        <v>32</v>
      </c>
      <c r="E91" s="14">
        <v>2.4</v>
      </c>
      <c r="F91" s="14">
        <v>3.5</v>
      </c>
      <c r="G91" s="8">
        <v>5.0999999999999996</v>
      </c>
      <c r="H91" s="14">
        <v>6.7</v>
      </c>
      <c r="I91" s="14">
        <v>8.1</v>
      </c>
      <c r="J91" s="8">
        <v>11.2</v>
      </c>
      <c r="K91" s="14">
        <v>15.6</v>
      </c>
      <c r="L91" s="14">
        <v>20.2</v>
      </c>
      <c r="M91" s="14">
        <v>24.8</v>
      </c>
      <c r="N91" s="14">
        <v>29.7</v>
      </c>
      <c r="O91" s="14">
        <v>34.5</v>
      </c>
      <c r="P91" s="8">
        <v>39.299999999999997</v>
      </c>
      <c r="Q91" s="16" t="s">
        <v>3</v>
      </c>
    </row>
    <row r="92" spans="2:19" ht="15.95" customHeight="1" x14ac:dyDescent="0.2">
      <c r="B92" s="14" t="s">
        <v>33</v>
      </c>
      <c r="C92" s="15" t="s">
        <v>18</v>
      </c>
      <c r="D92" s="15" t="s">
        <v>19</v>
      </c>
      <c r="E92" s="17">
        <v>-0.3</v>
      </c>
      <c r="F92" s="17">
        <v>0.2</v>
      </c>
      <c r="G92" s="11">
        <v>0.2</v>
      </c>
      <c r="H92" s="17">
        <v>0.5</v>
      </c>
      <c r="I92" s="17">
        <v>0.5</v>
      </c>
      <c r="J92" s="11">
        <v>1.4</v>
      </c>
      <c r="K92" s="17">
        <v>3.4</v>
      </c>
      <c r="L92" s="17">
        <v>6.1</v>
      </c>
      <c r="M92" s="17">
        <v>9</v>
      </c>
      <c r="N92" s="17">
        <v>12.2</v>
      </c>
      <c r="O92" s="17">
        <v>15.5</v>
      </c>
      <c r="P92" s="11">
        <v>19</v>
      </c>
      <c r="Q92" s="16" t="s">
        <v>4</v>
      </c>
    </row>
    <row r="93" spans="2:19" ht="15.95" customHeight="1" x14ac:dyDescent="0.2">
      <c r="B93" s="14" t="s">
        <v>5</v>
      </c>
      <c r="C93" s="15" t="s">
        <v>34</v>
      </c>
      <c r="D93" s="15" t="s">
        <v>21</v>
      </c>
      <c r="E93" s="12">
        <v>0.6</v>
      </c>
      <c r="F93" s="17">
        <v>1.5</v>
      </c>
      <c r="G93" s="11">
        <v>2.9</v>
      </c>
      <c r="H93" s="17">
        <v>4.2</v>
      </c>
      <c r="I93" s="17">
        <v>5.5</v>
      </c>
      <c r="J93" s="11">
        <v>7.9</v>
      </c>
      <c r="K93" s="17">
        <v>10.3</v>
      </c>
      <c r="L93" s="17">
        <v>12.3</v>
      </c>
      <c r="M93" s="17">
        <v>13.9</v>
      </c>
      <c r="N93" s="17">
        <v>15.4</v>
      </c>
      <c r="O93" s="17">
        <v>16.600000000000001</v>
      </c>
      <c r="P93" s="11">
        <v>17.899999999999999</v>
      </c>
      <c r="Q93" s="16" t="s">
        <v>6</v>
      </c>
    </row>
    <row r="94" spans="2:19" ht="15.95" customHeight="1" x14ac:dyDescent="0.2">
      <c r="B94" s="14" t="s">
        <v>7</v>
      </c>
      <c r="C94" s="15" t="s">
        <v>22</v>
      </c>
      <c r="D94" s="24">
        <v>13.1</v>
      </c>
      <c r="E94" s="17">
        <v>13.8</v>
      </c>
      <c r="F94" s="17">
        <v>13.7</v>
      </c>
      <c r="G94" s="11">
        <v>13.5</v>
      </c>
      <c r="H94" s="17">
        <v>13.4</v>
      </c>
      <c r="I94" s="17">
        <v>13.3</v>
      </c>
      <c r="J94" s="11">
        <v>13.2</v>
      </c>
      <c r="K94" s="17">
        <v>13.1</v>
      </c>
      <c r="L94" s="17">
        <v>12.9</v>
      </c>
      <c r="M94" s="17">
        <v>12.9</v>
      </c>
      <c r="N94" s="17">
        <v>13</v>
      </c>
      <c r="O94" s="17">
        <v>13.1</v>
      </c>
      <c r="P94" s="11">
        <v>13.3</v>
      </c>
      <c r="Q94" s="16" t="s">
        <v>8</v>
      </c>
      <c r="R94" s="28">
        <f>SUM(E94:P94)/12</f>
        <v>13.266666666666667</v>
      </c>
      <c r="S94" s="29" t="str">
        <f>IF((R94/D94)&lt;=$S$3,(R94/D94),IF((R94/D94)&gt;=$S$4,(R94/D94),"ok"))</f>
        <v>ok</v>
      </c>
    </row>
    <row r="95" spans="2:19" ht="15.95" customHeight="1" x14ac:dyDescent="0.2">
      <c r="B95" s="14">
        <f>7-14-14</f>
        <v>-21</v>
      </c>
      <c r="C95" s="15"/>
      <c r="D95" s="24">
        <v>1.4</v>
      </c>
      <c r="E95" s="17">
        <v>2.1</v>
      </c>
      <c r="F95" s="17">
        <v>1.8</v>
      </c>
      <c r="G95" s="11">
        <v>2</v>
      </c>
      <c r="H95" s="17">
        <v>2</v>
      </c>
      <c r="I95" s="17">
        <v>2.1</v>
      </c>
      <c r="J95" s="11">
        <v>1.9</v>
      </c>
      <c r="K95" s="17">
        <v>1.9</v>
      </c>
      <c r="L95" s="17">
        <v>1.8</v>
      </c>
      <c r="M95" s="17">
        <v>1.9</v>
      </c>
      <c r="N95" s="17">
        <v>2.1</v>
      </c>
      <c r="O95" s="17">
        <v>2.4</v>
      </c>
      <c r="P95" s="11">
        <v>2.4</v>
      </c>
      <c r="Q95" s="16" t="s">
        <v>9</v>
      </c>
      <c r="R95" s="28">
        <f>SUM(E95:P95)/12</f>
        <v>2.0333333333333332</v>
      </c>
      <c r="S95" s="29">
        <f>IF((R95/D95)&lt;=$S$5,(R95/D95),IF((R95/D95)&gt;=$S$6,(R95/D95),"ok"))</f>
        <v>1.4523809523809523</v>
      </c>
    </row>
    <row r="96" spans="2:19" ht="15.95" customHeight="1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9" ht="15.95" customHeight="1" x14ac:dyDescent="0.2">
      <c r="B97" s="6">
        <v>1747</v>
      </c>
      <c r="C97" s="7" t="s">
        <v>15</v>
      </c>
      <c r="D97" s="7" t="s">
        <v>32</v>
      </c>
      <c r="E97" s="6">
        <v>2.2000000000000002</v>
      </c>
      <c r="F97" s="6">
        <v>3.4</v>
      </c>
      <c r="G97" s="8">
        <v>5</v>
      </c>
      <c r="H97" s="6">
        <v>6.8</v>
      </c>
      <c r="I97" s="6">
        <v>8.6999999999999993</v>
      </c>
      <c r="J97" s="8">
        <v>13.5</v>
      </c>
      <c r="K97" s="6">
        <v>19.2</v>
      </c>
      <c r="L97" s="6">
        <v>24.2</v>
      </c>
      <c r="M97" s="6">
        <v>29.2</v>
      </c>
      <c r="N97" s="6">
        <v>34.799999999999997</v>
      </c>
      <c r="O97" s="6">
        <v>40.200000000000003</v>
      </c>
      <c r="P97" s="8">
        <v>45.3</v>
      </c>
      <c r="Q97" s="9" t="s">
        <v>3</v>
      </c>
    </row>
    <row r="98" spans="2:19" ht="15.95" customHeight="1" x14ac:dyDescent="0.2">
      <c r="B98" s="6" t="s">
        <v>33</v>
      </c>
      <c r="C98" s="7" t="s">
        <v>18</v>
      </c>
      <c r="D98" s="7" t="s">
        <v>19</v>
      </c>
      <c r="E98" s="10">
        <v>0</v>
      </c>
      <c r="F98" s="10">
        <v>0.5</v>
      </c>
      <c r="G98" s="11">
        <v>0.6</v>
      </c>
      <c r="H98" s="10">
        <v>1.1000000000000001</v>
      </c>
      <c r="I98" s="10">
        <v>1.4</v>
      </c>
      <c r="J98" s="11">
        <v>2.8</v>
      </c>
      <c r="K98" s="10">
        <v>5.5</v>
      </c>
      <c r="L98" s="10">
        <v>8.6</v>
      </c>
      <c r="M98" s="10">
        <v>11.9</v>
      </c>
      <c r="N98" s="10">
        <v>15.7</v>
      </c>
      <c r="O98" s="10">
        <v>19.899999999999999</v>
      </c>
      <c r="P98" s="11">
        <v>23.7</v>
      </c>
      <c r="Q98" s="9" t="s">
        <v>4</v>
      </c>
    </row>
    <row r="99" spans="2:19" ht="15.95" customHeight="1" x14ac:dyDescent="0.2">
      <c r="B99" s="6" t="s">
        <v>5</v>
      </c>
      <c r="C99" s="7" t="s">
        <v>34</v>
      </c>
      <c r="D99" s="7" t="s">
        <v>25</v>
      </c>
      <c r="E99" s="12">
        <v>0.6</v>
      </c>
      <c r="F99" s="10">
        <v>1.5</v>
      </c>
      <c r="G99" s="11">
        <v>2.8</v>
      </c>
      <c r="H99" s="10">
        <v>4.4000000000000004</v>
      </c>
      <c r="I99" s="10">
        <v>5.9</v>
      </c>
      <c r="J99" s="11">
        <v>9.3000000000000007</v>
      </c>
      <c r="K99" s="10">
        <v>12.2</v>
      </c>
      <c r="L99" s="10">
        <v>14.1</v>
      </c>
      <c r="M99" s="10">
        <v>15.7</v>
      </c>
      <c r="N99" s="10">
        <v>17.3</v>
      </c>
      <c r="O99" s="10">
        <v>18.7</v>
      </c>
      <c r="P99" s="11">
        <v>19.8</v>
      </c>
      <c r="Q99" s="9" t="s">
        <v>6</v>
      </c>
    </row>
    <row r="100" spans="2:19" ht="15.95" customHeight="1" x14ac:dyDescent="0.2">
      <c r="B100" s="6" t="s">
        <v>7</v>
      </c>
      <c r="C100" s="7" t="s">
        <v>22</v>
      </c>
      <c r="D100" s="23">
        <v>12.7</v>
      </c>
      <c r="E100" s="10">
        <v>13.5</v>
      </c>
      <c r="F100" s="10">
        <v>13.4</v>
      </c>
      <c r="G100" s="11">
        <v>13.3</v>
      </c>
      <c r="H100" s="10">
        <v>13.2</v>
      </c>
      <c r="I100" s="10">
        <v>13.1</v>
      </c>
      <c r="J100" s="11">
        <v>12.9</v>
      </c>
      <c r="K100" s="10">
        <v>12.8</v>
      </c>
      <c r="L100" s="10">
        <v>12.8</v>
      </c>
      <c r="M100" s="10">
        <v>12.8</v>
      </c>
      <c r="N100" s="10">
        <v>12.8</v>
      </c>
      <c r="O100" s="10">
        <v>12.9</v>
      </c>
      <c r="P100" s="11">
        <v>13</v>
      </c>
      <c r="Q100" s="9" t="s">
        <v>8</v>
      </c>
      <c r="R100" s="28">
        <f>SUM(E100:P100)/12</f>
        <v>13.041666666666666</v>
      </c>
      <c r="S100" s="29" t="str">
        <f>IF((R100/D100)&lt;=$S$3,(R100/D100),IF((R100/D100)&gt;=$S$4,(R100/D100),"ok"))</f>
        <v>ok</v>
      </c>
    </row>
    <row r="101" spans="2:19" ht="15.95" customHeight="1" x14ac:dyDescent="0.2">
      <c r="B101" s="6">
        <f>7-13-14</f>
        <v>-20</v>
      </c>
      <c r="C101" s="7"/>
      <c r="D101" s="23">
        <v>1.4</v>
      </c>
      <c r="E101" s="10">
        <v>1.6</v>
      </c>
      <c r="F101" s="10">
        <v>1.4</v>
      </c>
      <c r="G101" s="11">
        <v>1.6</v>
      </c>
      <c r="H101" s="10">
        <v>1.3</v>
      </c>
      <c r="I101" s="10">
        <v>1.4</v>
      </c>
      <c r="J101" s="11">
        <v>1.4</v>
      </c>
      <c r="K101" s="10">
        <v>1.5</v>
      </c>
      <c r="L101" s="10">
        <v>1.5</v>
      </c>
      <c r="M101" s="10">
        <v>1.6</v>
      </c>
      <c r="N101" s="10">
        <v>1.8</v>
      </c>
      <c r="O101" s="10">
        <v>1.6</v>
      </c>
      <c r="P101" s="11">
        <v>1.8</v>
      </c>
      <c r="Q101" s="9" t="s">
        <v>9</v>
      </c>
      <c r="R101" s="28">
        <f>SUM(E101:P101)/12</f>
        <v>1.5416666666666667</v>
      </c>
      <c r="S101" s="29" t="str">
        <f>IF((R101/D101)&lt;=$S$5,(R101/D101),IF((R101/D101)&gt;=$S$6,(R101/D101),"ok"))</f>
        <v>ok</v>
      </c>
    </row>
    <row r="102" spans="2:19" ht="15.95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9" ht="15.95" customHeight="1" x14ac:dyDescent="0.2">
      <c r="B103" s="14">
        <v>1744</v>
      </c>
      <c r="C103" s="15" t="s">
        <v>15</v>
      </c>
      <c r="D103" s="15" t="s">
        <v>27</v>
      </c>
      <c r="E103" s="14">
        <v>2.1</v>
      </c>
      <c r="F103" s="14">
        <v>3.6</v>
      </c>
      <c r="G103" s="8">
        <v>5.4</v>
      </c>
      <c r="H103" s="14">
        <v>7.1</v>
      </c>
      <c r="I103" s="14">
        <v>8.1999999999999993</v>
      </c>
      <c r="J103" s="8">
        <v>12</v>
      </c>
      <c r="K103" s="14">
        <v>17.3</v>
      </c>
      <c r="L103" s="14">
        <v>22.1</v>
      </c>
      <c r="M103" s="14">
        <v>27</v>
      </c>
      <c r="N103" s="14">
        <v>32.4</v>
      </c>
      <c r="O103" s="14">
        <v>37.5</v>
      </c>
      <c r="P103" s="8">
        <v>42.1</v>
      </c>
      <c r="Q103" s="16" t="s">
        <v>3</v>
      </c>
    </row>
    <row r="104" spans="2:19" ht="15.95" customHeight="1" x14ac:dyDescent="0.2">
      <c r="B104" s="14" t="s">
        <v>33</v>
      </c>
      <c r="C104" s="15" t="s">
        <v>18</v>
      </c>
      <c r="D104" s="15" t="s">
        <v>19</v>
      </c>
      <c r="E104" s="17">
        <v>0</v>
      </c>
      <c r="F104" s="17">
        <v>0.4</v>
      </c>
      <c r="G104" s="11">
        <v>1</v>
      </c>
      <c r="H104" s="17">
        <v>1.1000000000000001</v>
      </c>
      <c r="I104" s="17">
        <v>1.8</v>
      </c>
      <c r="J104" s="11">
        <v>3</v>
      </c>
      <c r="K104" s="17">
        <v>6.3</v>
      </c>
      <c r="L104" s="17">
        <v>9.6</v>
      </c>
      <c r="M104" s="17">
        <v>12.9</v>
      </c>
      <c r="N104" s="17">
        <v>17</v>
      </c>
      <c r="O104" s="17">
        <v>20.8</v>
      </c>
      <c r="P104" s="11">
        <v>24.5</v>
      </c>
      <c r="Q104" s="16" t="s">
        <v>4</v>
      </c>
    </row>
    <row r="105" spans="2:19" ht="15.95" customHeight="1" x14ac:dyDescent="0.2">
      <c r="B105" s="14" t="s">
        <v>5</v>
      </c>
      <c r="C105" s="15" t="s">
        <v>34</v>
      </c>
      <c r="D105" s="15" t="s">
        <v>25</v>
      </c>
      <c r="E105" s="12">
        <v>0.6</v>
      </c>
      <c r="F105" s="17">
        <v>1.4</v>
      </c>
      <c r="G105" s="11">
        <v>2.8</v>
      </c>
      <c r="H105" s="17">
        <v>3.9</v>
      </c>
      <c r="I105" s="17">
        <v>4.9000000000000004</v>
      </c>
      <c r="J105" s="11">
        <v>7</v>
      </c>
      <c r="K105" s="17">
        <v>9.3000000000000007</v>
      </c>
      <c r="L105" s="17">
        <v>10.8</v>
      </c>
      <c r="M105" s="17">
        <v>12.1</v>
      </c>
      <c r="N105" s="17">
        <v>13.5</v>
      </c>
      <c r="O105" s="17">
        <v>14.7</v>
      </c>
      <c r="P105" s="11">
        <v>15.6</v>
      </c>
      <c r="Q105" s="16" t="s">
        <v>6</v>
      </c>
    </row>
    <row r="106" spans="2:19" ht="15.95" customHeight="1" x14ac:dyDescent="0.2">
      <c r="B106" s="14" t="s">
        <v>7</v>
      </c>
      <c r="C106" s="15" t="s">
        <v>22</v>
      </c>
      <c r="D106" s="24">
        <v>11.7</v>
      </c>
      <c r="E106" s="17">
        <v>12.3</v>
      </c>
      <c r="F106" s="17">
        <v>12.3</v>
      </c>
      <c r="G106" s="11">
        <v>12.2</v>
      </c>
      <c r="H106" s="17">
        <v>12.2</v>
      </c>
      <c r="I106" s="17">
        <v>12.2</v>
      </c>
      <c r="J106" s="11">
        <v>12.2</v>
      </c>
      <c r="K106" s="17">
        <v>12.1</v>
      </c>
      <c r="L106" s="17">
        <v>12.1</v>
      </c>
      <c r="M106" s="17">
        <v>12.1</v>
      </c>
      <c r="N106" s="17">
        <v>12.1</v>
      </c>
      <c r="O106" s="17">
        <v>12.1</v>
      </c>
      <c r="P106" s="11">
        <v>12.3</v>
      </c>
      <c r="Q106" s="16" t="s">
        <v>8</v>
      </c>
      <c r="R106" s="28">
        <f>SUM(E106:P106)/12</f>
        <v>12.183333333333332</v>
      </c>
      <c r="S106" s="29" t="str">
        <f>IF((R106/D106)&lt;=$S$3,(R106/D106),IF((R106/D106)&gt;=$S$4,(R106/D106),"ok"))</f>
        <v>ok</v>
      </c>
    </row>
    <row r="107" spans="2:19" ht="15.95" customHeight="1" x14ac:dyDescent="0.2">
      <c r="B107" s="14">
        <f>7-13-14</f>
        <v>-20</v>
      </c>
      <c r="C107" s="15"/>
      <c r="D107" s="24">
        <v>1.1000000000000001</v>
      </c>
      <c r="E107" s="17">
        <v>1.5</v>
      </c>
      <c r="F107" s="17">
        <v>1.8</v>
      </c>
      <c r="G107" s="11">
        <v>1.6</v>
      </c>
      <c r="H107" s="17">
        <v>2.1</v>
      </c>
      <c r="I107" s="17">
        <v>1.5</v>
      </c>
      <c r="J107" s="11">
        <v>2</v>
      </c>
      <c r="K107" s="17">
        <v>1.7</v>
      </c>
      <c r="L107" s="17">
        <v>1.7</v>
      </c>
      <c r="M107" s="17">
        <v>2</v>
      </c>
      <c r="N107" s="17">
        <v>1.9</v>
      </c>
      <c r="O107" s="17">
        <v>2</v>
      </c>
      <c r="P107" s="11">
        <v>2</v>
      </c>
      <c r="Q107" s="16" t="s">
        <v>9</v>
      </c>
      <c r="R107" s="28">
        <f>SUM(E107:P107)/12</f>
        <v>1.8166666666666664</v>
      </c>
      <c r="S107" s="29">
        <f>IF((R107/D107)&lt;=$S$5,(R107/D107),IF((R107/D107)&gt;=$S$6,(R107/D107),"ok"))</f>
        <v>1.6515151515151512</v>
      </c>
    </row>
    <row r="108" spans="2:19" ht="15.95" customHeight="1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9" ht="15.95" customHeight="1" x14ac:dyDescent="0.2">
      <c r="B109" s="14">
        <v>1494</v>
      </c>
      <c r="C109" s="15" t="s">
        <v>15</v>
      </c>
      <c r="D109" s="15" t="s">
        <v>27</v>
      </c>
      <c r="E109" s="14">
        <v>3.4</v>
      </c>
      <c r="F109" s="14">
        <v>4</v>
      </c>
      <c r="G109" s="8">
        <v>5.2</v>
      </c>
      <c r="H109" s="14">
        <v>6.6</v>
      </c>
      <c r="I109" s="14">
        <v>7.9</v>
      </c>
      <c r="J109" s="8">
        <v>11</v>
      </c>
      <c r="K109" s="14">
        <v>15.3</v>
      </c>
      <c r="L109" s="14">
        <v>19.7</v>
      </c>
      <c r="M109" s="14">
        <v>24.5</v>
      </c>
      <c r="N109" s="14">
        <v>29.6</v>
      </c>
      <c r="O109" s="14">
        <v>34.700000000000003</v>
      </c>
      <c r="P109" s="8">
        <v>40.299999999999997</v>
      </c>
      <c r="Q109" s="16" t="s">
        <v>3</v>
      </c>
    </row>
    <row r="110" spans="2:19" ht="15.95" customHeight="1" x14ac:dyDescent="0.2">
      <c r="B110" s="14" t="s">
        <v>35</v>
      </c>
      <c r="C110" s="15" t="s">
        <v>36</v>
      </c>
      <c r="D110" s="15" t="s">
        <v>37</v>
      </c>
      <c r="E110" s="17">
        <v>0.1</v>
      </c>
      <c r="F110" s="17">
        <v>0.2</v>
      </c>
      <c r="G110" s="11">
        <v>0.5</v>
      </c>
      <c r="H110" s="17">
        <v>0.4</v>
      </c>
      <c r="I110" s="17">
        <v>0.8</v>
      </c>
      <c r="J110" s="11">
        <v>1.4</v>
      </c>
      <c r="K110" s="17">
        <v>4</v>
      </c>
      <c r="L110" s="17">
        <v>6.8</v>
      </c>
      <c r="M110" s="17">
        <v>10.3</v>
      </c>
      <c r="N110" s="17">
        <v>14.1</v>
      </c>
      <c r="O110" s="17">
        <v>18</v>
      </c>
      <c r="P110" s="11">
        <v>22.5</v>
      </c>
      <c r="Q110" s="16" t="s">
        <v>4</v>
      </c>
    </row>
    <row r="111" spans="2:19" ht="15.95" customHeight="1" x14ac:dyDescent="0.2">
      <c r="B111" s="14" t="s">
        <v>38</v>
      </c>
      <c r="C111" s="15" t="s">
        <v>20</v>
      </c>
      <c r="D111" s="15" t="s">
        <v>21</v>
      </c>
      <c r="E111" s="12">
        <v>0.6</v>
      </c>
      <c r="F111" s="17">
        <v>1.4</v>
      </c>
      <c r="G111" s="11">
        <v>2.4</v>
      </c>
      <c r="H111" s="17">
        <v>3.6</v>
      </c>
      <c r="I111" s="17">
        <v>4.5</v>
      </c>
      <c r="J111" s="11">
        <v>6.8</v>
      </c>
      <c r="K111" s="17">
        <v>8.9</v>
      </c>
      <c r="L111" s="17">
        <v>10.3</v>
      </c>
      <c r="M111" s="17">
        <v>11.5</v>
      </c>
      <c r="N111" s="17">
        <v>12.7</v>
      </c>
      <c r="O111" s="17">
        <v>13.6</v>
      </c>
      <c r="P111" s="11">
        <v>14.6</v>
      </c>
      <c r="Q111" s="16" t="s">
        <v>6</v>
      </c>
    </row>
    <row r="112" spans="2:19" ht="15.95" customHeight="1" x14ac:dyDescent="0.2">
      <c r="B112" s="14" t="s">
        <v>7</v>
      </c>
      <c r="C112" s="15" t="s">
        <v>30</v>
      </c>
      <c r="D112" s="24">
        <v>10.6</v>
      </c>
      <c r="E112" s="17">
        <v>10.7</v>
      </c>
      <c r="F112" s="17">
        <v>10.7</v>
      </c>
      <c r="G112" s="11">
        <v>10.6</v>
      </c>
      <c r="H112" s="17">
        <v>10.5</v>
      </c>
      <c r="I112" s="17">
        <v>10.5</v>
      </c>
      <c r="J112" s="11">
        <v>10.4</v>
      </c>
      <c r="K112" s="17">
        <v>10.3</v>
      </c>
      <c r="L112" s="17">
        <v>10.3</v>
      </c>
      <c r="M112" s="17">
        <v>10.3</v>
      </c>
      <c r="N112" s="17">
        <v>10.3</v>
      </c>
      <c r="O112" s="17">
        <v>10.5</v>
      </c>
      <c r="P112" s="11">
        <v>10.6</v>
      </c>
      <c r="Q112" s="16" t="s">
        <v>8</v>
      </c>
      <c r="R112" s="28">
        <f>SUM(E112:P112)/12</f>
        <v>10.475</v>
      </c>
      <c r="S112" s="29" t="str">
        <f>IF((R112/D112)&lt;=$S$3,(R112/D112),IF((R112/D112)&gt;=$S$4,(R112/D112),"ok"))</f>
        <v>ok</v>
      </c>
    </row>
    <row r="113" spans="2:19" ht="15.95" customHeight="1" x14ac:dyDescent="0.2">
      <c r="B113" s="14">
        <f>2-21-13</f>
        <v>-32</v>
      </c>
      <c r="C113" s="15"/>
      <c r="D113" s="24">
        <v>2.1</v>
      </c>
      <c r="E113" s="17">
        <v>2.7</v>
      </c>
      <c r="F113" s="17">
        <v>2.4</v>
      </c>
      <c r="G113" s="11">
        <v>2.2999999999999998</v>
      </c>
      <c r="H113" s="17">
        <v>2.6</v>
      </c>
      <c r="I113" s="17">
        <v>2.6</v>
      </c>
      <c r="J113" s="11">
        <v>2.8</v>
      </c>
      <c r="K113" s="17">
        <v>2.4</v>
      </c>
      <c r="L113" s="17">
        <v>2.6</v>
      </c>
      <c r="M113" s="17">
        <v>2.7</v>
      </c>
      <c r="N113" s="17">
        <v>2.8</v>
      </c>
      <c r="O113" s="17">
        <v>3.1</v>
      </c>
      <c r="P113" s="11">
        <v>3.2</v>
      </c>
      <c r="Q113" s="16" t="s">
        <v>9</v>
      </c>
      <c r="R113" s="28">
        <f>SUM(E113:P113)/12</f>
        <v>2.6833333333333336</v>
      </c>
      <c r="S113" s="29" t="str">
        <f>IF((R113/D113)&lt;=$S$5,(R113/D113),IF((R113/D113)&gt;=$S$6,(R113/D113),"ok"))</f>
        <v>ok</v>
      </c>
    </row>
    <row r="114" spans="2:19" ht="15.95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9" ht="15.95" customHeight="1" x14ac:dyDescent="0.2">
      <c r="B115" s="6">
        <v>3060</v>
      </c>
      <c r="C115" s="7" t="s">
        <v>15</v>
      </c>
      <c r="D115" s="7" t="s">
        <v>32</v>
      </c>
      <c r="E115" s="6">
        <v>2.2000000000000002</v>
      </c>
      <c r="F115" s="6">
        <v>3.2</v>
      </c>
      <c r="G115" s="8">
        <v>4</v>
      </c>
      <c r="H115" s="6">
        <v>4.4000000000000004</v>
      </c>
      <c r="I115" s="6">
        <v>5</v>
      </c>
      <c r="J115" s="8">
        <v>6.4</v>
      </c>
      <c r="K115" s="6">
        <v>9.5</v>
      </c>
      <c r="L115" s="6">
        <v>13.1</v>
      </c>
      <c r="M115" s="6">
        <v>16.7</v>
      </c>
      <c r="N115" s="6">
        <v>21.1</v>
      </c>
      <c r="O115" s="6">
        <v>25.4</v>
      </c>
      <c r="P115" s="8">
        <v>29.9</v>
      </c>
      <c r="Q115" s="9" t="s">
        <v>3</v>
      </c>
    </row>
    <row r="116" spans="2:19" ht="15.95" customHeight="1" x14ac:dyDescent="0.2">
      <c r="B116" s="6" t="s">
        <v>39</v>
      </c>
      <c r="C116" s="7" t="s">
        <v>36</v>
      </c>
      <c r="D116" s="7" t="s">
        <v>19</v>
      </c>
      <c r="E116" s="10">
        <v>0.1</v>
      </c>
      <c r="F116" s="10">
        <v>0.2</v>
      </c>
      <c r="G116" s="11">
        <v>0.1</v>
      </c>
      <c r="H116" s="10">
        <v>0.4</v>
      </c>
      <c r="I116" s="10">
        <v>0.1</v>
      </c>
      <c r="J116" s="11">
        <v>1.2</v>
      </c>
      <c r="K116" s="10">
        <v>3.1</v>
      </c>
      <c r="L116" s="10">
        <v>5.6</v>
      </c>
      <c r="M116" s="10">
        <v>8.5</v>
      </c>
      <c r="N116" s="10">
        <v>11.8</v>
      </c>
      <c r="O116" s="10">
        <v>15.6</v>
      </c>
      <c r="P116" s="11">
        <v>19.100000000000001</v>
      </c>
      <c r="Q116" s="9" t="s">
        <v>4</v>
      </c>
    </row>
    <row r="117" spans="2:19" ht="15.95" customHeight="1" x14ac:dyDescent="0.2">
      <c r="B117" s="6" t="s">
        <v>40</v>
      </c>
      <c r="C117" s="7" t="s">
        <v>29</v>
      </c>
      <c r="D117" s="7" t="s">
        <v>21</v>
      </c>
      <c r="E117" s="12">
        <v>0.6</v>
      </c>
      <c r="F117" s="10">
        <v>1.4</v>
      </c>
      <c r="G117" s="11">
        <v>2.2000000000000002</v>
      </c>
      <c r="H117" s="10">
        <v>2.6</v>
      </c>
      <c r="I117" s="10">
        <v>2.8</v>
      </c>
      <c r="J117" s="11">
        <v>3.6</v>
      </c>
      <c r="K117" s="10">
        <v>4.5999999999999996</v>
      </c>
      <c r="L117" s="10">
        <v>5.6</v>
      </c>
      <c r="M117" s="10">
        <v>6.4</v>
      </c>
      <c r="N117" s="10">
        <v>7.2</v>
      </c>
      <c r="O117" s="10">
        <v>8.1</v>
      </c>
      <c r="P117" s="11">
        <v>8.6999999999999993</v>
      </c>
      <c r="Q117" s="9" t="s">
        <v>6</v>
      </c>
    </row>
    <row r="118" spans="2:19" ht="15.95" customHeight="1" x14ac:dyDescent="0.2">
      <c r="B118" s="6" t="s">
        <v>7</v>
      </c>
      <c r="C118" s="7" t="s">
        <v>41</v>
      </c>
      <c r="D118" s="23">
        <v>12</v>
      </c>
      <c r="E118" s="10">
        <v>12.7</v>
      </c>
      <c r="F118" s="10">
        <v>12.7</v>
      </c>
      <c r="G118" s="11">
        <v>12.6</v>
      </c>
      <c r="H118" s="10">
        <v>12.7</v>
      </c>
      <c r="I118" s="10">
        <v>12.6</v>
      </c>
      <c r="J118" s="11">
        <v>12.7</v>
      </c>
      <c r="K118" s="10">
        <v>12.7</v>
      </c>
      <c r="L118" s="10">
        <v>12.6</v>
      </c>
      <c r="M118" s="10">
        <v>12.5</v>
      </c>
      <c r="N118" s="10">
        <v>12.5</v>
      </c>
      <c r="O118" s="10">
        <v>12.6</v>
      </c>
      <c r="P118" s="11">
        <v>12.7</v>
      </c>
      <c r="Q118" s="9" t="s">
        <v>8</v>
      </c>
      <c r="R118" s="28">
        <f>SUM(E118:P118)/12</f>
        <v>12.633333333333333</v>
      </c>
      <c r="S118" s="29" t="str">
        <f>IF((R118/D118)&lt;=$S$3,(R118/D118),IF((R118/D118)&gt;=$S$4,(R118/D118),"ok"))</f>
        <v>ok</v>
      </c>
    </row>
    <row r="119" spans="2:19" ht="15.95" customHeight="1" x14ac:dyDescent="0.2">
      <c r="B119" s="6">
        <f>12-4-17</f>
        <v>-9</v>
      </c>
      <c r="C119" s="7"/>
      <c r="D119" s="23">
        <v>1.4</v>
      </c>
      <c r="E119" s="10">
        <v>1.5</v>
      </c>
      <c r="F119" s="10">
        <v>1.6</v>
      </c>
      <c r="G119" s="11">
        <v>1.7</v>
      </c>
      <c r="H119" s="10">
        <v>1.4</v>
      </c>
      <c r="I119" s="10">
        <v>2.1</v>
      </c>
      <c r="J119" s="11">
        <v>1.6</v>
      </c>
      <c r="K119" s="10">
        <v>1.8</v>
      </c>
      <c r="L119" s="10">
        <v>1.9</v>
      </c>
      <c r="M119" s="10">
        <v>1.8</v>
      </c>
      <c r="N119" s="10">
        <v>2.1</v>
      </c>
      <c r="O119" s="10">
        <v>1.7</v>
      </c>
      <c r="P119" s="11">
        <v>2.1</v>
      </c>
      <c r="Q119" s="9" t="s">
        <v>9</v>
      </c>
      <c r="R119" s="28">
        <f>SUM(E119:P119)/12</f>
        <v>1.7750000000000001</v>
      </c>
      <c r="S119" s="29" t="str">
        <f>IF((R119/D119)&lt;=$S$5,(R119/D119),IF((R119/D119)&gt;=$S$6,(R119/D119),"ok"))</f>
        <v>ok</v>
      </c>
    </row>
    <row r="120" spans="2:19" ht="15.95" customHeight="1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9" ht="15.95" customHeight="1" x14ac:dyDescent="0.2">
      <c r="B121" s="14">
        <v>2151</v>
      </c>
      <c r="C121" s="15" t="s">
        <v>15</v>
      </c>
      <c r="D121" s="15" t="s">
        <v>27</v>
      </c>
      <c r="E121" s="14">
        <v>2</v>
      </c>
      <c r="F121" s="14">
        <v>3.4</v>
      </c>
      <c r="G121" s="8">
        <v>4.7</v>
      </c>
      <c r="H121" s="14">
        <v>6.5</v>
      </c>
      <c r="I121" s="14">
        <v>7.5</v>
      </c>
      <c r="J121" s="8">
        <v>10.4</v>
      </c>
      <c r="K121" s="14">
        <v>15.1</v>
      </c>
      <c r="L121" s="14">
        <v>19.2</v>
      </c>
      <c r="M121" s="14">
        <v>23.8</v>
      </c>
      <c r="N121" s="14">
        <v>29</v>
      </c>
      <c r="O121" s="14">
        <v>34.200000000000003</v>
      </c>
      <c r="P121" s="8">
        <v>39.299999999999997</v>
      </c>
      <c r="Q121" s="16" t="s">
        <v>3</v>
      </c>
    </row>
    <row r="122" spans="2:19" ht="15.95" customHeight="1" x14ac:dyDescent="0.2">
      <c r="B122" s="14" t="s">
        <v>17</v>
      </c>
      <c r="C122" s="15" t="s">
        <v>18</v>
      </c>
      <c r="D122" s="15" t="s">
        <v>19</v>
      </c>
      <c r="E122" s="17">
        <v>-0.1</v>
      </c>
      <c r="F122" s="17">
        <v>-0.1</v>
      </c>
      <c r="G122" s="11">
        <v>-0.1</v>
      </c>
      <c r="H122" s="17">
        <v>0.1</v>
      </c>
      <c r="I122" s="17">
        <v>0.1</v>
      </c>
      <c r="J122" s="11">
        <v>0.9</v>
      </c>
      <c r="K122" s="17">
        <v>3.1</v>
      </c>
      <c r="L122" s="17">
        <v>5.6</v>
      </c>
      <c r="M122" s="17">
        <v>8.4</v>
      </c>
      <c r="N122" s="17">
        <v>11.9</v>
      </c>
      <c r="O122" s="17">
        <v>15.8</v>
      </c>
      <c r="P122" s="11">
        <v>19.7</v>
      </c>
      <c r="Q122" s="16" t="s">
        <v>4</v>
      </c>
    </row>
    <row r="123" spans="2:19" ht="15.95" customHeight="1" x14ac:dyDescent="0.2">
      <c r="B123" s="14" t="s">
        <v>5</v>
      </c>
      <c r="C123" s="15" t="s">
        <v>31</v>
      </c>
      <c r="D123" s="15" t="s">
        <v>21</v>
      </c>
      <c r="E123" s="12">
        <v>0.7</v>
      </c>
      <c r="F123" s="17">
        <v>1.7</v>
      </c>
      <c r="G123" s="11">
        <v>2.9</v>
      </c>
      <c r="H123" s="17">
        <v>4.2</v>
      </c>
      <c r="I123" s="17">
        <v>5.2</v>
      </c>
      <c r="J123" s="11">
        <v>7.1</v>
      </c>
      <c r="K123" s="17">
        <v>9.5</v>
      </c>
      <c r="L123" s="17">
        <v>11.1</v>
      </c>
      <c r="M123" s="17">
        <v>12.7</v>
      </c>
      <c r="N123" s="17">
        <v>14.2</v>
      </c>
      <c r="O123" s="17">
        <v>15.6</v>
      </c>
      <c r="P123" s="11">
        <v>16.8</v>
      </c>
      <c r="Q123" s="16" t="s">
        <v>6</v>
      </c>
    </row>
    <row r="124" spans="2:19" ht="15.95" customHeight="1" x14ac:dyDescent="0.2">
      <c r="B124" s="14" t="s">
        <v>7</v>
      </c>
      <c r="C124" s="15" t="s">
        <v>22</v>
      </c>
      <c r="D124" s="24">
        <v>12.1</v>
      </c>
      <c r="E124" s="17">
        <v>12.2</v>
      </c>
      <c r="F124" s="17">
        <v>12.1</v>
      </c>
      <c r="G124" s="11">
        <v>12.2</v>
      </c>
      <c r="H124" s="17">
        <v>12.1</v>
      </c>
      <c r="I124" s="17">
        <v>12.1</v>
      </c>
      <c r="J124" s="11">
        <v>12.1</v>
      </c>
      <c r="K124" s="17">
        <v>11.9</v>
      </c>
      <c r="L124" s="17">
        <v>11.9</v>
      </c>
      <c r="M124" s="17">
        <v>11.9</v>
      </c>
      <c r="N124" s="17">
        <v>11.9</v>
      </c>
      <c r="O124" s="17">
        <v>12.1</v>
      </c>
      <c r="P124" s="11">
        <v>12.2</v>
      </c>
      <c r="Q124" s="16" t="s">
        <v>8</v>
      </c>
      <c r="R124" s="28">
        <f>SUM(E124:P124)/12</f>
        <v>12.058333333333335</v>
      </c>
      <c r="S124" s="29" t="str">
        <f>IF((R124/D124)&lt;=$S$3,(R124/D124),IF((R124/D124)&gt;=$S$4,(R124/D124),"ok"))</f>
        <v>ok</v>
      </c>
    </row>
    <row r="125" spans="2:19" ht="15.95" customHeight="1" x14ac:dyDescent="0.2">
      <c r="B125" s="14">
        <f>11-15-15</f>
        <v>-19</v>
      </c>
      <c r="C125" s="15"/>
      <c r="D125" s="24">
        <v>0.8</v>
      </c>
      <c r="E125" s="17">
        <v>1.4</v>
      </c>
      <c r="F125" s="17">
        <v>1.8</v>
      </c>
      <c r="G125" s="11">
        <v>1.9</v>
      </c>
      <c r="H125" s="17">
        <v>2.2000000000000002</v>
      </c>
      <c r="I125" s="17">
        <v>2.2000000000000002</v>
      </c>
      <c r="J125" s="11">
        <v>2.4</v>
      </c>
      <c r="K125" s="17">
        <v>2.5</v>
      </c>
      <c r="L125" s="17">
        <v>2.5</v>
      </c>
      <c r="M125" s="17">
        <v>2.7</v>
      </c>
      <c r="N125" s="17">
        <v>2.9</v>
      </c>
      <c r="O125" s="17">
        <v>2.8</v>
      </c>
      <c r="P125" s="11">
        <v>2.8</v>
      </c>
      <c r="Q125" s="16" t="s">
        <v>9</v>
      </c>
      <c r="R125" s="28">
        <f>SUM(E125:P125)/12</f>
        <v>2.3416666666666663</v>
      </c>
      <c r="S125" s="29">
        <f>IF((R125/D125)&lt;=$S$5,(R125/D125),IF((R125/D125)&gt;=$S$6,(R125/D125),"ok"))</f>
        <v>2.9270833333333326</v>
      </c>
    </row>
    <row r="126" spans="2:19" ht="15.95" customHeight="1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9" ht="15.95" customHeight="1" x14ac:dyDescent="0.2">
      <c r="B127" s="6">
        <v>2150</v>
      </c>
      <c r="C127" s="7" t="s">
        <v>15</v>
      </c>
      <c r="D127" s="7" t="s">
        <v>27</v>
      </c>
      <c r="E127" s="6">
        <v>2.1</v>
      </c>
      <c r="F127" s="6">
        <v>3.1</v>
      </c>
      <c r="G127" s="8">
        <v>4.8</v>
      </c>
      <c r="H127" s="6">
        <v>6.4</v>
      </c>
      <c r="I127" s="6">
        <v>7.7</v>
      </c>
      <c r="J127" s="8">
        <v>10.6</v>
      </c>
      <c r="K127" s="6">
        <v>15</v>
      </c>
      <c r="L127" s="6">
        <v>19.2</v>
      </c>
      <c r="M127" s="6">
        <v>23.9</v>
      </c>
      <c r="N127" s="6">
        <v>29.1</v>
      </c>
      <c r="O127" s="6">
        <v>34.299999999999997</v>
      </c>
      <c r="P127" s="8">
        <v>39.700000000000003</v>
      </c>
      <c r="Q127" s="9" t="s">
        <v>3</v>
      </c>
    </row>
    <row r="128" spans="2:19" ht="15.95" customHeight="1" x14ac:dyDescent="0.2">
      <c r="B128" s="6" t="s">
        <v>17</v>
      </c>
      <c r="C128" s="7" t="s">
        <v>18</v>
      </c>
      <c r="D128" s="7" t="s">
        <v>19</v>
      </c>
      <c r="E128" s="10">
        <v>-0.2</v>
      </c>
      <c r="F128" s="10">
        <v>-0.3</v>
      </c>
      <c r="G128" s="11">
        <v>0.1</v>
      </c>
      <c r="H128" s="10">
        <v>0.2</v>
      </c>
      <c r="I128" s="10">
        <v>0.4</v>
      </c>
      <c r="J128" s="11">
        <v>1.1000000000000001</v>
      </c>
      <c r="K128" s="10">
        <v>3.1</v>
      </c>
      <c r="L128" s="10">
        <v>5.8</v>
      </c>
      <c r="M128" s="10">
        <v>8.8000000000000007</v>
      </c>
      <c r="N128" s="10">
        <v>12.3</v>
      </c>
      <c r="O128" s="10">
        <v>15.8</v>
      </c>
      <c r="P128" s="11">
        <v>20.2</v>
      </c>
      <c r="Q128" s="9" t="s">
        <v>4</v>
      </c>
    </row>
    <row r="129" spans="2:19" ht="15.95" customHeight="1" x14ac:dyDescent="0.2">
      <c r="B129" s="6" t="s">
        <v>5</v>
      </c>
      <c r="C129" s="7" t="s">
        <v>31</v>
      </c>
      <c r="D129" s="7" t="s">
        <v>21</v>
      </c>
      <c r="E129" s="12">
        <v>0.7</v>
      </c>
      <c r="F129" s="10">
        <v>1.6</v>
      </c>
      <c r="G129" s="11">
        <v>3</v>
      </c>
      <c r="H129" s="10">
        <v>4.4000000000000004</v>
      </c>
      <c r="I129" s="10">
        <v>5.5</v>
      </c>
      <c r="J129" s="11">
        <v>7.5</v>
      </c>
      <c r="K129" s="10">
        <v>9.6</v>
      </c>
      <c r="L129" s="10">
        <v>11.4</v>
      </c>
      <c r="M129" s="10">
        <v>13</v>
      </c>
      <c r="N129" s="10">
        <v>14.6</v>
      </c>
      <c r="O129" s="10">
        <v>15.9</v>
      </c>
      <c r="P129" s="11">
        <v>17.3</v>
      </c>
      <c r="Q129" s="9" t="s">
        <v>6</v>
      </c>
    </row>
    <row r="130" spans="2:19" ht="15.95" customHeight="1" x14ac:dyDescent="0.2">
      <c r="B130" s="6" t="s">
        <v>7</v>
      </c>
      <c r="C130" s="7" t="s">
        <v>22</v>
      </c>
      <c r="D130" s="23">
        <v>12.7</v>
      </c>
      <c r="E130" s="10">
        <v>12.9</v>
      </c>
      <c r="F130" s="10">
        <v>12.9</v>
      </c>
      <c r="G130" s="11">
        <v>12.9</v>
      </c>
      <c r="H130" s="10">
        <v>12.9</v>
      </c>
      <c r="I130" s="10">
        <v>12.8</v>
      </c>
      <c r="J130" s="11">
        <v>12.7</v>
      </c>
      <c r="K130" s="10">
        <v>12.7</v>
      </c>
      <c r="L130" s="10">
        <v>12.7</v>
      </c>
      <c r="M130" s="10">
        <v>12.7</v>
      </c>
      <c r="N130" s="10">
        <v>12.7</v>
      </c>
      <c r="O130" s="10">
        <v>12.8</v>
      </c>
      <c r="P130" s="11">
        <v>12.9</v>
      </c>
      <c r="Q130" s="9" t="s">
        <v>8</v>
      </c>
      <c r="R130" s="28">
        <f>SUM(E130:P130)/12</f>
        <v>12.800000000000002</v>
      </c>
      <c r="S130" s="29" t="str">
        <f>IF((R130/D130)&lt;=$S$3,(R130/D130),IF((R130/D130)&gt;=$S$4,(R130/D130),"ok"))</f>
        <v>ok</v>
      </c>
    </row>
    <row r="131" spans="2:19" ht="15.95" customHeight="1" x14ac:dyDescent="0.2">
      <c r="B131" s="6">
        <f>11-15-15</f>
        <v>-19</v>
      </c>
      <c r="C131" s="7"/>
      <c r="D131" s="23">
        <v>0.9</v>
      </c>
      <c r="E131" s="10">
        <v>1.6</v>
      </c>
      <c r="F131" s="10">
        <v>1.8</v>
      </c>
      <c r="G131" s="11">
        <v>1.7</v>
      </c>
      <c r="H131" s="10">
        <v>1.8</v>
      </c>
      <c r="I131" s="10">
        <v>1.8</v>
      </c>
      <c r="J131" s="11">
        <v>2</v>
      </c>
      <c r="K131" s="10">
        <v>2.2999999999999998</v>
      </c>
      <c r="L131" s="10">
        <v>2</v>
      </c>
      <c r="M131" s="10">
        <v>2.1</v>
      </c>
      <c r="N131" s="10">
        <v>2.2000000000000002</v>
      </c>
      <c r="O131" s="10">
        <v>2.6</v>
      </c>
      <c r="P131" s="11">
        <v>2.2000000000000002</v>
      </c>
      <c r="Q131" s="9" t="s">
        <v>9</v>
      </c>
      <c r="R131" s="28">
        <f>SUM(E131:P131)/12</f>
        <v>2.0083333333333333</v>
      </c>
      <c r="S131" s="29">
        <f>IF((R131/D131)&lt;=$S$5,(R131/D131),IF((R131/D131)&gt;=$S$6,(R131/D131),"ok"))</f>
        <v>2.2314814814814814</v>
      </c>
    </row>
    <row r="132" spans="2:19" ht="15.95" customHeight="1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9" ht="15.95" customHeight="1" x14ac:dyDescent="0.2">
      <c r="B133" s="14">
        <v>2142</v>
      </c>
      <c r="C133" s="15" t="s">
        <v>15</v>
      </c>
      <c r="D133" s="15" t="s">
        <v>27</v>
      </c>
      <c r="E133" s="14">
        <v>2.5</v>
      </c>
      <c r="F133" s="14">
        <v>3.9</v>
      </c>
      <c r="G133" s="8">
        <v>5.7</v>
      </c>
      <c r="H133" s="14">
        <v>8</v>
      </c>
      <c r="I133" s="14">
        <v>10.199999999999999</v>
      </c>
      <c r="J133" s="8">
        <v>16.899999999999999</v>
      </c>
      <c r="K133" s="14">
        <v>25.4</v>
      </c>
      <c r="L133" s="14">
        <v>32.9</v>
      </c>
      <c r="M133" s="14">
        <v>40.299999999999997</v>
      </c>
      <c r="N133" s="14">
        <v>48.2</v>
      </c>
      <c r="O133" s="14">
        <v>56.1</v>
      </c>
      <c r="P133" s="8">
        <v>64</v>
      </c>
      <c r="Q133" s="16" t="s">
        <v>3</v>
      </c>
    </row>
    <row r="134" spans="2:19" ht="15.95" customHeight="1" x14ac:dyDescent="0.2">
      <c r="B134" s="14" t="s">
        <v>17</v>
      </c>
      <c r="C134" s="15" t="s">
        <v>18</v>
      </c>
      <c r="D134" s="15" t="s">
        <v>19</v>
      </c>
      <c r="E134" s="17">
        <v>0.1</v>
      </c>
      <c r="F134" s="17">
        <v>0.6</v>
      </c>
      <c r="G134" s="11">
        <v>1.1000000000000001</v>
      </c>
      <c r="H134" s="17">
        <v>1.4</v>
      </c>
      <c r="I134" s="17">
        <v>1.9</v>
      </c>
      <c r="J134" s="11">
        <v>4.2</v>
      </c>
      <c r="K134" s="17">
        <v>8.1999999999999993</v>
      </c>
      <c r="L134" s="17">
        <v>12.9</v>
      </c>
      <c r="M134" s="17">
        <v>17.7</v>
      </c>
      <c r="N134" s="17">
        <v>23.1</v>
      </c>
      <c r="O134" s="17">
        <v>28.5</v>
      </c>
      <c r="P134" s="11">
        <v>33.9</v>
      </c>
      <c r="Q134" s="16" t="s">
        <v>4</v>
      </c>
    </row>
    <row r="135" spans="2:19" ht="15.95" customHeight="1" x14ac:dyDescent="0.2">
      <c r="B135" s="14" t="s">
        <v>5</v>
      </c>
      <c r="C135" s="15" t="s">
        <v>31</v>
      </c>
      <c r="D135" s="15" t="s">
        <v>21</v>
      </c>
      <c r="E135" s="12">
        <v>0.7</v>
      </c>
      <c r="F135" s="17">
        <v>1.6</v>
      </c>
      <c r="G135" s="11">
        <v>2.9</v>
      </c>
      <c r="H135" s="17">
        <v>4.5</v>
      </c>
      <c r="I135" s="17">
        <v>6.2</v>
      </c>
      <c r="J135" s="11">
        <v>10.5</v>
      </c>
      <c r="K135" s="17">
        <v>14.4</v>
      </c>
      <c r="L135" s="17">
        <v>17.3</v>
      </c>
      <c r="M135" s="17">
        <v>20</v>
      </c>
      <c r="N135" s="17">
        <v>22.6</v>
      </c>
      <c r="O135" s="17">
        <v>24.9</v>
      </c>
      <c r="P135" s="11">
        <v>26.9</v>
      </c>
      <c r="Q135" s="16" t="s">
        <v>6</v>
      </c>
    </row>
    <row r="136" spans="2:19" ht="15.95" customHeight="1" x14ac:dyDescent="0.2">
      <c r="B136" s="14" t="s">
        <v>7</v>
      </c>
      <c r="C136" s="15" t="s">
        <v>22</v>
      </c>
      <c r="D136" s="24">
        <v>13.1</v>
      </c>
      <c r="E136" s="17">
        <v>13</v>
      </c>
      <c r="F136" s="17">
        <v>13</v>
      </c>
      <c r="G136" s="11">
        <v>13</v>
      </c>
      <c r="H136" s="17">
        <v>12.9</v>
      </c>
      <c r="I136" s="17">
        <v>13</v>
      </c>
      <c r="J136" s="11">
        <v>12.9</v>
      </c>
      <c r="K136" s="17">
        <v>12.8</v>
      </c>
      <c r="L136" s="17">
        <v>12.8</v>
      </c>
      <c r="M136" s="17">
        <v>12.8</v>
      </c>
      <c r="N136" s="17">
        <v>12.9</v>
      </c>
      <c r="O136" s="17">
        <v>13</v>
      </c>
      <c r="P136" s="11">
        <v>13</v>
      </c>
      <c r="Q136" s="16" t="s">
        <v>8</v>
      </c>
      <c r="R136" s="28">
        <f>SUM(E136:P136)/12</f>
        <v>12.924999999999999</v>
      </c>
      <c r="S136" s="29" t="str">
        <f>IF((R136/D136)&lt;=$S$3,(R136/D136),IF((R136/D136)&gt;=$S$4,(R136/D136),"ok"))</f>
        <v>ok</v>
      </c>
    </row>
    <row r="137" spans="2:19" ht="15.95" customHeight="1" x14ac:dyDescent="0.2">
      <c r="B137" s="14">
        <f>11-13-15</f>
        <v>-17</v>
      </c>
      <c r="C137" s="15"/>
      <c r="D137" s="24">
        <v>0.9</v>
      </c>
      <c r="E137" s="17">
        <v>1.7</v>
      </c>
      <c r="F137" s="17">
        <v>1.7</v>
      </c>
      <c r="G137" s="11">
        <v>1.7</v>
      </c>
      <c r="H137" s="17">
        <v>2.1</v>
      </c>
      <c r="I137" s="17">
        <v>2.1</v>
      </c>
      <c r="J137" s="11">
        <v>2.2000000000000002</v>
      </c>
      <c r="K137" s="17">
        <v>2.8</v>
      </c>
      <c r="L137" s="17">
        <v>2.7</v>
      </c>
      <c r="M137" s="17">
        <v>2.6</v>
      </c>
      <c r="N137" s="17">
        <v>2.5</v>
      </c>
      <c r="O137" s="17">
        <v>2.7</v>
      </c>
      <c r="P137" s="11">
        <v>3.2</v>
      </c>
      <c r="Q137" s="16" t="s">
        <v>9</v>
      </c>
      <c r="R137" s="28">
        <f>SUM(E137:P137)/12</f>
        <v>2.3333333333333335</v>
      </c>
      <c r="S137" s="29">
        <f>IF((R137/D137)&lt;=$S$5,(R137/D137),IF((R137/D137)&gt;=$S$6,(R137/D137),"ok"))</f>
        <v>2.5925925925925926</v>
      </c>
    </row>
    <row r="138" spans="2:19" ht="15.95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9" ht="15.95" customHeight="1" x14ac:dyDescent="0.2">
      <c r="B139" s="6">
        <v>2136</v>
      </c>
      <c r="C139" s="7" t="s">
        <v>15</v>
      </c>
      <c r="D139" s="7" t="s">
        <v>27</v>
      </c>
      <c r="E139" s="6">
        <v>2.2999999999999998</v>
      </c>
      <c r="F139" s="6">
        <v>3.3</v>
      </c>
      <c r="G139" s="8">
        <v>4.7</v>
      </c>
      <c r="H139" s="6">
        <v>5.5</v>
      </c>
      <c r="I139" s="6">
        <v>6</v>
      </c>
      <c r="J139" s="8">
        <v>7.7</v>
      </c>
      <c r="K139" s="6">
        <v>10.5</v>
      </c>
      <c r="L139" s="6">
        <v>13.4</v>
      </c>
      <c r="M139" s="6">
        <v>16.8</v>
      </c>
      <c r="N139" s="6">
        <v>20.399999999999999</v>
      </c>
      <c r="O139" s="6">
        <v>24.2</v>
      </c>
      <c r="P139" s="8">
        <v>28.4</v>
      </c>
      <c r="Q139" s="9" t="s">
        <v>3</v>
      </c>
    </row>
    <row r="140" spans="2:19" ht="15.95" customHeight="1" x14ac:dyDescent="0.2">
      <c r="B140" s="6" t="s">
        <v>17</v>
      </c>
      <c r="C140" s="7" t="s">
        <v>18</v>
      </c>
      <c r="D140" s="7" t="s">
        <v>19</v>
      </c>
      <c r="E140" s="10">
        <v>-0.1</v>
      </c>
      <c r="F140" s="10">
        <v>-0.3</v>
      </c>
      <c r="G140" s="11">
        <v>-0.2</v>
      </c>
      <c r="H140" s="10">
        <v>-0.2</v>
      </c>
      <c r="I140" s="10">
        <v>-0.2</v>
      </c>
      <c r="J140" s="11">
        <v>0.2</v>
      </c>
      <c r="K140" s="10">
        <v>1.7</v>
      </c>
      <c r="L140" s="10">
        <v>3.4</v>
      </c>
      <c r="M140" s="10">
        <v>5.6</v>
      </c>
      <c r="N140" s="10">
        <v>8.4</v>
      </c>
      <c r="O140" s="10">
        <v>11.4</v>
      </c>
      <c r="P140" s="11">
        <v>14.2</v>
      </c>
      <c r="Q140" s="9" t="s">
        <v>4</v>
      </c>
    </row>
    <row r="141" spans="2:19" ht="15.95" customHeight="1" x14ac:dyDescent="0.2">
      <c r="B141" s="6" t="s">
        <v>5</v>
      </c>
      <c r="C141" s="7" t="s">
        <v>31</v>
      </c>
      <c r="D141" s="7" t="s">
        <v>21</v>
      </c>
      <c r="E141" s="12">
        <v>0.7</v>
      </c>
      <c r="F141" s="10">
        <v>1.5</v>
      </c>
      <c r="G141" s="11">
        <v>2.7</v>
      </c>
      <c r="H141" s="10">
        <v>3.4</v>
      </c>
      <c r="I141" s="10">
        <v>3.8</v>
      </c>
      <c r="J141" s="11">
        <v>4.9000000000000004</v>
      </c>
      <c r="K141" s="10">
        <v>6.4</v>
      </c>
      <c r="L141" s="10">
        <v>7.5</v>
      </c>
      <c r="M141" s="10">
        <v>8.6</v>
      </c>
      <c r="N141" s="10">
        <v>9.6</v>
      </c>
      <c r="O141" s="10">
        <v>10.6</v>
      </c>
      <c r="P141" s="11">
        <v>11.4</v>
      </c>
      <c r="Q141" s="9" t="s">
        <v>6</v>
      </c>
    </row>
    <row r="142" spans="2:19" ht="15.95" customHeight="1" x14ac:dyDescent="0.2">
      <c r="B142" s="6" t="s">
        <v>7</v>
      </c>
      <c r="C142" s="7" t="s">
        <v>22</v>
      </c>
      <c r="D142" s="23">
        <v>13.2</v>
      </c>
      <c r="E142" s="10">
        <v>13.1</v>
      </c>
      <c r="F142" s="10">
        <v>13.1</v>
      </c>
      <c r="G142" s="11">
        <v>13.1</v>
      </c>
      <c r="H142" s="10">
        <v>13.1</v>
      </c>
      <c r="I142" s="10">
        <v>13</v>
      </c>
      <c r="J142" s="11">
        <v>13</v>
      </c>
      <c r="K142" s="10">
        <v>13</v>
      </c>
      <c r="L142" s="10">
        <v>12.9</v>
      </c>
      <c r="M142" s="10">
        <v>12.9</v>
      </c>
      <c r="N142" s="10">
        <v>12.9</v>
      </c>
      <c r="O142" s="10">
        <v>13</v>
      </c>
      <c r="P142" s="11">
        <v>13</v>
      </c>
      <c r="Q142" s="9" t="s">
        <v>8</v>
      </c>
      <c r="R142" s="28">
        <f>SUM(E142:P142)/12</f>
        <v>13.008333333333335</v>
      </c>
      <c r="S142" s="29" t="str">
        <f>IF((R142/D142)&lt;=$S$3,(R142/D142),IF((R142/D142)&gt;=$S$4,(R142/D142),"ok"))</f>
        <v>ok</v>
      </c>
    </row>
    <row r="143" spans="2:19" ht="15.95" customHeight="1" x14ac:dyDescent="0.2">
      <c r="B143" s="6">
        <f>11-11-15</f>
        <v>-15</v>
      </c>
      <c r="C143" s="7"/>
      <c r="D143" s="23">
        <v>0.9</v>
      </c>
      <c r="E143" s="10">
        <v>1.7</v>
      </c>
      <c r="F143" s="10">
        <v>2.1</v>
      </c>
      <c r="G143" s="11">
        <v>2.2000000000000002</v>
      </c>
      <c r="H143" s="10">
        <v>2.2999999999999998</v>
      </c>
      <c r="I143" s="10">
        <v>2.4</v>
      </c>
      <c r="J143" s="11">
        <v>2.6</v>
      </c>
      <c r="K143" s="10">
        <v>2.4</v>
      </c>
      <c r="L143" s="10">
        <v>2.5</v>
      </c>
      <c r="M143" s="10">
        <v>2.6</v>
      </c>
      <c r="N143" s="10">
        <v>2.4</v>
      </c>
      <c r="O143" s="10">
        <v>2.2000000000000002</v>
      </c>
      <c r="P143" s="11">
        <v>2.8</v>
      </c>
      <c r="Q143" s="9" t="s">
        <v>9</v>
      </c>
      <c r="R143" s="28">
        <f>SUM(E143:P143)/12</f>
        <v>2.35</v>
      </c>
      <c r="S143" s="29">
        <f>IF((R143/D143)&lt;=$S$5,(R143/D143),IF((R143/D143)&gt;=$S$6,(R143/D143),"ok"))</f>
        <v>2.6111111111111112</v>
      </c>
    </row>
    <row r="144" spans="2:19" ht="15.9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9" ht="15.95" customHeight="1" x14ac:dyDescent="0.2">
      <c r="B145" s="14">
        <v>2052</v>
      </c>
      <c r="C145" s="15" t="s">
        <v>15</v>
      </c>
      <c r="D145" s="15" t="s">
        <v>27</v>
      </c>
      <c r="E145" s="14">
        <v>2.6</v>
      </c>
      <c r="F145" s="14">
        <v>3.4</v>
      </c>
      <c r="G145" s="8">
        <v>4.4000000000000004</v>
      </c>
      <c r="H145" s="14">
        <v>5.5</v>
      </c>
      <c r="I145" s="14">
        <v>6.6</v>
      </c>
      <c r="J145" s="8">
        <v>10.199999999999999</v>
      </c>
      <c r="K145" s="14">
        <v>14.7</v>
      </c>
      <c r="L145" s="14">
        <v>18.899999999999999</v>
      </c>
      <c r="M145" s="14">
        <v>23.7</v>
      </c>
      <c r="N145" s="14">
        <v>28.8</v>
      </c>
      <c r="O145" s="14">
        <v>34.1</v>
      </c>
      <c r="P145" s="8">
        <v>39.6</v>
      </c>
      <c r="Q145" s="16" t="s">
        <v>3</v>
      </c>
    </row>
    <row r="146" spans="2:19" ht="15.95" customHeight="1" x14ac:dyDescent="0.2">
      <c r="B146" s="14" t="s">
        <v>42</v>
      </c>
      <c r="C146" s="15" t="s">
        <v>43</v>
      </c>
      <c r="D146" s="15" t="s">
        <v>19</v>
      </c>
      <c r="E146" s="17">
        <v>0.4</v>
      </c>
      <c r="F146" s="17">
        <v>0.2</v>
      </c>
      <c r="G146" s="11">
        <v>0.3</v>
      </c>
      <c r="H146" s="17">
        <v>0.3</v>
      </c>
      <c r="I146" s="17">
        <v>0.5</v>
      </c>
      <c r="J146" s="11">
        <v>1.4</v>
      </c>
      <c r="K146" s="17">
        <v>3</v>
      </c>
      <c r="L146" s="17">
        <v>5.7</v>
      </c>
      <c r="M146" s="17">
        <v>8.6999999999999993</v>
      </c>
      <c r="N146" s="17">
        <v>12.5</v>
      </c>
      <c r="O146" s="17">
        <v>16.600000000000001</v>
      </c>
      <c r="P146" s="11">
        <v>21.1</v>
      </c>
      <c r="Q146" s="16" t="s">
        <v>4</v>
      </c>
    </row>
    <row r="147" spans="2:19" ht="15.95" customHeight="1" x14ac:dyDescent="0.2">
      <c r="B147" s="14" t="s">
        <v>44</v>
      </c>
      <c r="C147" s="15" t="s">
        <v>34</v>
      </c>
      <c r="D147" s="15" t="s">
        <v>21</v>
      </c>
      <c r="E147" s="12">
        <v>0.7</v>
      </c>
      <c r="F147" s="17">
        <v>1.2</v>
      </c>
      <c r="G147" s="11">
        <v>2.1</v>
      </c>
      <c r="H147" s="17">
        <v>3.1</v>
      </c>
      <c r="I147" s="17">
        <v>4.2</v>
      </c>
      <c r="J147" s="11">
        <v>7</v>
      </c>
      <c r="K147" s="17">
        <v>9.4</v>
      </c>
      <c r="L147" s="17">
        <v>11.2</v>
      </c>
      <c r="M147" s="17">
        <v>12.8</v>
      </c>
      <c r="N147" s="17">
        <v>14.2</v>
      </c>
      <c r="O147" s="17">
        <v>15.5</v>
      </c>
      <c r="P147" s="11">
        <v>16.7</v>
      </c>
      <c r="Q147" s="16" t="s">
        <v>6</v>
      </c>
    </row>
    <row r="148" spans="2:19" ht="15.95" customHeight="1" x14ac:dyDescent="0.2">
      <c r="B148" s="14" t="s">
        <v>7</v>
      </c>
      <c r="C148" s="15" t="s">
        <v>22</v>
      </c>
      <c r="D148" s="24">
        <v>13.1</v>
      </c>
      <c r="E148" s="17">
        <v>13.5</v>
      </c>
      <c r="F148" s="17">
        <v>13.6</v>
      </c>
      <c r="G148" s="11">
        <v>13.6</v>
      </c>
      <c r="H148" s="17">
        <v>13.5</v>
      </c>
      <c r="I148" s="17">
        <v>13.5</v>
      </c>
      <c r="J148" s="11">
        <v>13.5</v>
      </c>
      <c r="K148" s="17">
        <v>13.5</v>
      </c>
      <c r="L148" s="17">
        <v>13.4</v>
      </c>
      <c r="M148" s="17">
        <v>13.3</v>
      </c>
      <c r="N148" s="17">
        <v>13.3</v>
      </c>
      <c r="O148" s="17">
        <v>13.4</v>
      </c>
      <c r="P148" s="11">
        <v>13.6</v>
      </c>
      <c r="Q148" s="16" t="s">
        <v>8</v>
      </c>
      <c r="R148" s="28">
        <f>SUM(E148:P148)/12</f>
        <v>13.475000000000001</v>
      </c>
      <c r="S148" s="29" t="str">
        <f>IF((R148/D148)&lt;=$S$3,(R148/D148),IF((R148/D148)&gt;=$S$4,(R148/D148),"ok"))</f>
        <v>ok</v>
      </c>
    </row>
    <row r="149" spans="2:19" ht="15.95" customHeight="1" x14ac:dyDescent="0.2">
      <c r="B149" s="14">
        <f>9-9-15</f>
        <v>-15</v>
      </c>
      <c r="C149" s="15"/>
      <c r="D149" s="24">
        <v>1.6</v>
      </c>
      <c r="E149" s="17">
        <v>1.5</v>
      </c>
      <c r="F149" s="17">
        <v>2</v>
      </c>
      <c r="G149" s="11">
        <v>2</v>
      </c>
      <c r="H149" s="17">
        <v>2.1</v>
      </c>
      <c r="I149" s="17">
        <v>1.9</v>
      </c>
      <c r="J149" s="11">
        <v>1.8</v>
      </c>
      <c r="K149" s="17">
        <v>2.2999999999999998</v>
      </c>
      <c r="L149" s="17">
        <v>2</v>
      </c>
      <c r="M149" s="17">
        <v>2.2000000000000002</v>
      </c>
      <c r="N149" s="17">
        <v>2.1</v>
      </c>
      <c r="O149" s="17">
        <v>2</v>
      </c>
      <c r="P149" s="11">
        <v>1.8</v>
      </c>
      <c r="Q149" s="16" t="s">
        <v>9</v>
      </c>
      <c r="R149" s="28">
        <f>SUM(E149:P149)/12</f>
        <v>1.9750000000000003</v>
      </c>
      <c r="S149" s="29" t="str">
        <f>IF((R149/D149)&lt;=$S$5,(R149/D149),IF((R149/D149)&gt;=$S$6,(R149/D149),"ok"))</f>
        <v>ok</v>
      </c>
    </row>
    <row r="150" spans="2:19" ht="15.9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9" ht="15.95" customHeight="1" x14ac:dyDescent="0.2">
      <c r="B151" s="6">
        <v>1752</v>
      </c>
      <c r="C151" s="7" t="s">
        <v>15</v>
      </c>
      <c r="D151" s="7" t="s">
        <v>32</v>
      </c>
      <c r="E151" s="6">
        <v>2.5</v>
      </c>
      <c r="F151" s="6">
        <v>4.2</v>
      </c>
      <c r="G151" s="8">
        <v>6.5</v>
      </c>
      <c r="H151" s="6">
        <v>8.8000000000000007</v>
      </c>
      <c r="I151" s="6">
        <v>10.5</v>
      </c>
      <c r="J151" s="8">
        <v>15</v>
      </c>
      <c r="K151" s="6">
        <v>21.4</v>
      </c>
      <c r="L151" s="6">
        <v>27</v>
      </c>
      <c r="M151" s="6">
        <v>32.9</v>
      </c>
      <c r="N151" s="6">
        <v>38.6</v>
      </c>
      <c r="O151" s="6">
        <v>43.4</v>
      </c>
      <c r="P151" s="8">
        <v>48.3</v>
      </c>
      <c r="Q151" s="9" t="s">
        <v>3</v>
      </c>
    </row>
    <row r="152" spans="2:19" ht="15.95" customHeight="1" x14ac:dyDescent="0.2">
      <c r="B152" s="6" t="s">
        <v>33</v>
      </c>
      <c r="C152" s="7" t="s">
        <v>18</v>
      </c>
      <c r="D152" s="7" t="s">
        <v>19</v>
      </c>
      <c r="E152" s="10">
        <v>0.1</v>
      </c>
      <c r="F152" s="10">
        <v>0.9</v>
      </c>
      <c r="G152" s="11">
        <v>1.8</v>
      </c>
      <c r="H152" s="10">
        <v>2.5</v>
      </c>
      <c r="I152" s="10">
        <v>3.2</v>
      </c>
      <c r="J152" s="11">
        <v>5.3</v>
      </c>
      <c r="K152" s="10">
        <v>9.5</v>
      </c>
      <c r="L152" s="10">
        <v>13.3</v>
      </c>
      <c r="M152" s="10">
        <v>17.2</v>
      </c>
      <c r="N152" s="10">
        <v>21.3</v>
      </c>
      <c r="O152" s="10">
        <v>24.8</v>
      </c>
      <c r="P152" s="11">
        <v>28.5</v>
      </c>
      <c r="Q152" s="9" t="s">
        <v>4</v>
      </c>
    </row>
    <row r="153" spans="2:19" ht="15.95" customHeight="1" x14ac:dyDescent="0.2">
      <c r="B153" s="6" t="s">
        <v>5</v>
      </c>
      <c r="C153" s="7" t="s">
        <v>34</v>
      </c>
      <c r="D153" s="7" t="s">
        <v>21</v>
      </c>
      <c r="E153" s="12">
        <v>0.7</v>
      </c>
      <c r="F153" s="10">
        <v>1.5</v>
      </c>
      <c r="G153" s="11">
        <v>2.9</v>
      </c>
      <c r="H153" s="10">
        <v>4.4000000000000004</v>
      </c>
      <c r="I153" s="10">
        <v>5.5</v>
      </c>
      <c r="J153" s="11">
        <v>7.8</v>
      </c>
      <c r="K153" s="10">
        <v>10.199999999999999</v>
      </c>
      <c r="L153" s="10">
        <v>12</v>
      </c>
      <c r="M153" s="10">
        <v>13.6</v>
      </c>
      <c r="N153" s="10">
        <v>15.1</v>
      </c>
      <c r="O153" s="10">
        <v>16.399999999999999</v>
      </c>
      <c r="P153" s="11">
        <v>17.7</v>
      </c>
      <c r="Q153" s="9" t="s">
        <v>6</v>
      </c>
    </row>
    <row r="154" spans="2:19" ht="15.95" customHeight="1" x14ac:dyDescent="0.2">
      <c r="B154" s="6" t="s">
        <v>7</v>
      </c>
      <c r="C154" s="7" t="s">
        <v>22</v>
      </c>
      <c r="D154" s="23">
        <v>12.8</v>
      </c>
      <c r="E154" s="10">
        <v>13.4</v>
      </c>
      <c r="F154" s="10">
        <v>13.4</v>
      </c>
      <c r="G154" s="11">
        <v>13.2</v>
      </c>
      <c r="H154" s="10">
        <v>13.1</v>
      </c>
      <c r="I154" s="10">
        <v>13</v>
      </c>
      <c r="J154" s="11">
        <v>12.9</v>
      </c>
      <c r="K154" s="10">
        <v>12.7</v>
      </c>
      <c r="L154" s="10">
        <v>12.7</v>
      </c>
      <c r="M154" s="10">
        <v>12.6</v>
      </c>
      <c r="N154" s="10">
        <v>12.7</v>
      </c>
      <c r="O154" s="10">
        <v>12.8</v>
      </c>
      <c r="P154" s="11">
        <v>12.9</v>
      </c>
      <c r="Q154" s="9" t="s">
        <v>8</v>
      </c>
      <c r="R154" s="28">
        <f>SUM(E154:P154)/12</f>
        <v>12.950000000000001</v>
      </c>
      <c r="S154" s="29" t="str">
        <f>IF((R154/D154)&lt;=$S$3,(R154/D154),IF((R154/D154)&gt;=$S$4,(R154/D154),"ok"))</f>
        <v>ok</v>
      </c>
    </row>
    <row r="155" spans="2:19" ht="15.95" customHeight="1" x14ac:dyDescent="0.2">
      <c r="B155" s="6">
        <f>7-14-14</f>
        <v>-21</v>
      </c>
      <c r="C155" s="7"/>
      <c r="D155" s="23">
        <v>1.3</v>
      </c>
      <c r="E155" s="10">
        <v>1.7</v>
      </c>
      <c r="F155" s="10">
        <v>1.8</v>
      </c>
      <c r="G155" s="11">
        <v>1.8</v>
      </c>
      <c r="H155" s="10">
        <v>1.9</v>
      </c>
      <c r="I155" s="10">
        <v>1.8</v>
      </c>
      <c r="J155" s="11">
        <v>1.9</v>
      </c>
      <c r="K155" s="10">
        <v>1.7</v>
      </c>
      <c r="L155" s="10">
        <v>1.7</v>
      </c>
      <c r="M155" s="10">
        <v>2.1</v>
      </c>
      <c r="N155" s="10">
        <v>2.2000000000000002</v>
      </c>
      <c r="O155" s="10">
        <v>2.2000000000000002</v>
      </c>
      <c r="P155" s="11">
        <v>2.1</v>
      </c>
      <c r="Q155" s="9" t="s">
        <v>9</v>
      </c>
      <c r="R155" s="28">
        <f>SUM(E155:P155)/12</f>
        <v>1.9083333333333332</v>
      </c>
      <c r="S155" s="29">
        <f>IF((R155/D155)&lt;=$S$5,(R155/D155),IF((R155/D155)&gt;=$S$6,(R155/D155),"ok"))</f>
        <v>1.4679487179487178</v>
      </c>
    </row>
    <row r="156" spans="2:19" ht="15.9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9" ht="15.95" customHeight="1" x14ac:dyDescent="0.2">
      <c r="B157" s="14">
        <v>1751</v>
      </c>
      <c r="C157" s="15" t="s">
        <v>15</v>
      </c>
      <c r="D157" s="15" t="s">
        <v>32</v>
      </c>
      <c r="E157" s="14">
        <v>2.7</v>
      </c>
      <c r="F157" s="14">
        <v>4.5999999999999996</v>
      </c>
      <c r="G157" s="8">
        <v>6.8</v>
      </c>
      <c r="H157" s="14">
        <v>9</v>
      </c>
      <c r="I157" s="14">
        <v>10.7</v>
      </c>
      <c r="J157" s="8">
        <v>16.100000000000001</v>
      </c>
      <c r="K157" s="14">
        <v>23.5</v>
      </c>
      <c r="L157" s="14">
        <v>29.7</v>
      </c>
      <c r="M157" s="14">
        <v>35.700000000000003</v>
      </c>
      <c r="N157" s="14">
        <v>41.6</v>
      </c>
      <c r="O157" s="14">
        <v>47.6</v>
      </c>
      <c r="P157" s="8">
        <v>53</v>
      </c>
      <c r="Q157" s="16" t="s">
        <v>3</v>
      </c>
    </row>
    <row r="158" spans="2:19" ht="15.95" customHeight="1" x14ac:dyDescent="0.2">
      <c r="B158" s="14" t="s">
        <v>33</v>
      </c>
      <c r="C158" s="15" t="s">
        <v>18</v>
      </c>
      <c r="D158" s="15" t="s">
        <v>19</v>
      </c>
      <c r="E158" s="17">
        <v>0.2</v>
      </c>
      <c r="F158" s="17">
        <v>1.2</v>
      </c>
      <c r="G158" s="11">
        <v>2</v>
      </c>
      <c r="H158" s="17">
        <v>2.9</v>
      </c>
      <c r="I158" s="17">
        <v>3.7</v>
      </c>
      <c r="J158" s="11">
        <v>6.6</v>
      </c>
      <c r="K158" s="17">
        <v>11.3</v>
      </c>
      <c r="L158" s="17">
        <v>15.7</v>
      </c>
      <c r="M158" s="17">
        <v>19.899999999999999</v>
      </c>
      <c r="N158" s="17">
        <v>24.3</v>
      </c>
      <c r="O158" s="17">
        <v>28.6</v>
      </c>
      <c r="P158" s="11">
        <v>32.799999999999997</v>
      </c>
      <c r="Q158" s="16" t="s">
        <v>4</v>
      </c>
    </row>
    <row r="159" spans="2:19" ht="15.95" customHeight="1" x14ac:dyDescent="0.2">
      <c r="B159" s="14" t="s">
        <v>5</v>
      </c>
      <c r="C159" s="15" t="s">
        <v>34</v>
      </c>
      <c r="D159" s="15" t="s">
        <v>21</v>
      </c>
      <c r="E159" s="12">
        <v>0.7</v>
      </c>
      <c r="F159" s="17">
        <v>1.7</v>
      </c>
      <c r="G159" s="11">
        <v>2.8</v>
      </c>
      <c r="H159" s="17">
        <v>4.0999999999999996</v>
      </c>
      <c r="I159" s="17">
        <v>5.2</v>
      </c>
      <c r="J159" s="11">
        <v>8</v>
      </c>
      <c r="K159" s="17">
        <v>10.6</v>
      </c>
      <c r="L159" s="17">
        <v>12.4</v>
      </c>
      <c r="M159" s="17">
        <v>14.1</v>
      </c>
      <c r="N159" s="17">
        <v>15.5</v>
      </c>
      <c r="O159" s="17">
        <v>16.899999999999999</v>
      </c>
      <c r="P159" s="11">
        <v>18.100000000000001</v>
      </c>
      <c r="Q159" s="16" t="s">
        <v>6</v>
      </c>
    </row>
    <row r="160" spans="2:19" ht="15.95" customHeight="1" x14ac:dyDescent="0.2">
      <c r="B160" s="14" t="s">
        <v>7</v>
      </c>
      <c r="C160" s="15" t="s">
        <v>22</v>
      </c>
      <c r="D160" s="24">
        <v>12.5</v>
      </c>
      <c r="E160" s="17">
        <v>13.1</v>
      </c>
      <c r="F160" s="17">
        <v>13</v>
      </c>
      <c r="G160" s="11">
        <v>13</v>
      </c>
      <c r="H160" s="17">
        <v>12.8</v>
      </c>
      <c r="I160" s="17">
        <v>12.8</v>
      </c>
      <c r="J160" s="11">
        <v>12.6</v>
      </c>
      <c r="K160" s="17">
        <v>12.5</v>
      </c>
      <c r="L160" s="17">
        <v>12.4</v>
      </c>
      <c r="M160" s="17">
        <v>12.4</v>
      </c>
      <c r="N160" s="17">
        <v>12.5</v>
      </c>
      <c r="O160" s="17">
        <v>12.5</v>
      </c>
      <c r="P160" s="11">
        <v>12.8</v>
      </c>
      <c r="Q160" s="16" t="s">
        <v>8</v>
      </c>
      <c r="R160" s="28">
        <f>SUM(E160:P160)/12</f>
        <v>12.700000000000003</v>
      </c>
      <c r="S160" s="29" t="str">
        <f>IF((R160/D160)&lt;=$S$3,(R160/D160),IF((R160/D160)&gt;=$S$4,(R160/D160),"ok"))</f>
        <v>ok</v>
      </c>
    </row>
    <row r="161" spans="2:19" ht="15.95" customHeight="1" x14ac:dyDescent="0.2">
      <c r="B161" s="14">
        <f>7-14-14</f>
        <v>-21</v>
      </c>
      <c r="C161" s="15"/>
      <c r="D161" s="24">
        <v>1.3</v>
      </c>
      <c r="E161" s="17">
        <v>1.8</v>
      </c>
      <c r="F161" s="17">
        <v>1.7</v>
      </c>
      <c r="G161" s="11">
        <v>2</v>
      </c>
      <c r="H161" s="17">
        <v>2</v>
      </c>
      <c r="I161" s="17">
        <v>1.8</v>
      </c>
      <c r="J161" s="11">
        <v>1.5</v>
      </c>
      <c r="K161" s="17">
        <v>1.6</v>
      </c>
      <c r="L161" s="17">
        <v>1.6</v>
      </c>
      <c r="M161" s="17">
        <v>1.7</v>
      </c>
      <c r="N161" s="17">
        <v>1.8</v>
      </c>
      <c r="O161" s="17">
        <v>2.1</v>
      </c>
      <c r="P161" s="11">
        <v>2.1</v>
      </c>
      <c r="Q161" s="16" t="s">
        <v>9</v>
      </c>
      <c r="R161" s="28">
        <f>SUM(E161:P161)/12</f>
        <v>1.8083333333333336</v>
      </c>
      <c r="S161" s="29" t="str">
        <f>IF((R161/D161)&lt;=$S$5,(R161/D161),IF((R161/D161)&gt;=$S$6,(R161/D161),"ok"))</f>
        <v>ok</v>
      </c>
    </row>
    <row r="162" spans="2:19" ht="15.9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9" ht="15.95" customHeight="1" x14ac:dyDescent="0.2">
      <c r="B163" s="6">
        <v>1749</v>
      </c>
      <c r="C163" s="7" t="s">
        <v>15</v>
      </c>
      <c r="D163" s="7" t="s">
        <v>32</v>
      </c>
      <c r="E163" s="6">
        <v>2.4</v>
      </c>
      <c r="F163" s="6">
        <v>3.2</v>
      </c>
      <c r="G163" s="8">
        <v>4.5</v>
      </c>
      <c r="H163" s="6">
        <v>6</v>
      </c>
      <c r="I163" s="6">
        <v>7.3</v>
      </c>
      <c r="J163" s="8">
        <v>10.199999999999999</v>
      </c>
      <c r="K163" s="6">
        <v>14.3</v>
      </c>
      <c r="L163" s="6">
        <v>17.899999999999999</v>
      </c>
      <c r="M163" s="6">
        <v>22.1</v>
      </c>
      <c r="N163" s="6">
        <v>26.3</v>
      </c>
      <c r="O163" s="6">
        <v>30.4</v>
      </c>
      <c r="P163" s="8">
        <v>34.9</v>
      </c>
      <c r="Q163" s="9" t="s">
        <v>3</v>
      </c>
    </row>
    <row r="164" spans="2:19" ht="15.95" customHeight="1" x14ac:dyDescent="0.2">
      <c r="B164" s="6" t="s">
        <v>33</v>
      </c>
      <c r="C164" s="7" t="s">
        <v>18</v>
      </c>
      <c r="D164" s="7" t="s">
        <v>19</v>
      </c>
      <c r="E164" s="10">
        <v>0</v>
      </c>
      <c r="F164" s="10">
        <v>0</v>
      </c>
      <c r="G164" s="11">
        <v>0.1</v>
      </c>
      <c r="H164" s="10">
        <v>0.1</v>
      </c>
      <c r="I164" s="10">
        <v>0.3</v>
      </c>
      <c r="J164" s="11">
        <v>0.9</v>
      </c>
      <c r="K164" s="10">
        <v>2.4</v>
      </c>
      <c r="L164" s="10">
        <v>4.2</v>
      </c>
      <c r="M164" s="10">
        <v>6.5</v>
      </c>
      <c r="N164" s="10">
        <v>9</v>
      </c>
      <c r="O164" s="10">
        <v>11.9</v>
      </c>
      <c r="P164" s="11">
        <v>15</v>
      </c>
      <c r="Q164" s="9" t="s">
        <v>4</v>
      </c>
    </row>
    <row r="165" spans="2:19" ht="15.95" customHeight="1" x14ac:dyDescent="0.2">
      <c r="B165" s="6" t="s">
        <v>5</v>
      </c>
      <c r="C165" s="7" t="s">
        <v>34</v>
      </c>
      <c r="D165" s="7" t="s">
        <v>21</v>
      </c>
      <c r="E165" s="12">
        <v>0.7</v>
      </c>
      <c r="F165" s="10">
        <v>1.5</v>
      </c>
      <c r="G165" s="11">
        <v>2.8</v>
      </c>
      <c r="H165" s="10">
        <v>4.2</v>
      </c>
      <c r="I165" s="10">
        <v>5.5</v>
      </c>
      <c r="J165" s="11">
        <v>8</v>
      </c>
      <c r="K165" s="10">
        <v>10.4</v>
      </c>
      <c r="L165" s="10">
        <v>12.2</v>
      </c>
      <c r="M165" s="10">
        <v>13.9</v>
      </c>
      <c r="N165" s="10">
        <v>15.4</v>
      </c>
      <c r="O165" s="10">
        <v>16.600000000000001</v>
      </c>
      <c r="P165" s="11">
        <v>18</v>
      </c>
      <c r="Q165" s="9" t="s">
        <v>6</v>
      </c>
    </row>
    <row r="166" spans="2:19" ht="15.95" customHeight="1" x14ac:dyDescent="0.2">
      <c r="B166" s="6" t="s">
        <v>7</v>
      </c>
      <c r="C166" s="7" t="s">
        <v>22</v>
      </c>
      <c r="D166" s="23">
        <v>13.2</v>
      </c>
      <c r="E166" s="10">
        <v>13.5</v>
      </c>
      <c r="F166" s="10">
        <v>13.5</v>
      </c>
      <c r="G166" s="11">
        <v>13.4</v>
      </c>
      <c r="H166" s="10">
        <v>13.2</v>
      </c>
      <c r="I166" s="10">
        <v>13.2</v>
      </c>
      <c r="J166" s="11">
        <v>13</v>
      </c>
      <c r="K166" s="10">
        <v>12.9</v>
      </c>
      <c r="L166" s="10">
        <v>12.8</v>
      </c>
      <c r="M166" s="10">
        <v>12.8</v>
      </c>
      <c r="N166" s="10">
        <v>12.8</v>
      </c>
      <c r="O166" s="10">
        <v>13</v>
      </c>
      <c r="P166" s="11">
        <v>13</v>
      </c>
      <c r="Q166" s="9" t="s">
        <v>8</v>
      </c>
      <c r="R166" s="28">
        <f>SUM(E166:P166)/12</f>
        <v>13.091666666666667</v>
      </c>
      <c r="S166" s="29" t="str">
        <f>IF((R166/D166)&lt;=$S$3,(R166/D166),IF((R166/D166)&gt;=$S$4,(R166/D166),"ok"))</f>
        <v>ok</v>
      </c>
    </row>
    <row r="167" spans="2:19" ht="15.95" customHeight="1" x14ac:dyDescent="0.2">
      <c r="B167" s="6">
        <f>7-14-14</f>
        <v>-21</v>
      </c>
      <c r="C167" s="7"/>
      <c r="D167" s="23">
        <v>1.3</v>
      </c>
      <c r="E167" s="10">
        <v>1.7</v>
      </c>
      <c r="F167" s="10">
        <v>1.7</v>
      </c>
      <c r="G167" s="11">
        <v>1.6</v>
      </c>
      <c r="H167" s="10">
        <v>1.7</v>
      </c>
      <c r="I167" s="10">
        <v>1.5</v>
      </c>
      <c r="J167" s="11">
        <v>1.3</v>
      </c>
      <c r="K167" s="10">
        <v>1.5</v>
      </c>
      <c r="L167" s="10">
        <v>1.5</v>
      </c>
      <c r="M167" s="10">
        <v>1.7</v>
      </c>
      <c r="N167" s="10">
        <v>1.9</v>
      </c>
      <c r="O167" s="10">
        <v>1.9</v>
      </c>
      <c r="P167" s="11">
        <v>1.9</v>
      </c>
      <c r="Q167" s="9" t="s">
        <v>9</v>
      </c>
      <c r="R167" s="28">
        <f>SUM(E167:P167)/12</f>
        <v>1.658333333333333</v>
      </c>
      <c r="S167" s="29" t="str">
        <f>IF((R167/D167)&lt;=$S$5,(R167/D167),IF((R167/D167)&gt;=$S$6,(R167/D167),"ok"))</f>
        <v>ok</v>
      </c>
    </row>
    <row r="168" spans="2:19" ht="15.9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9" ht="15.95" customHeight="1" x14ac:dyDescent="0.2">
      <c r="B169" s="14">
        <v>1748</v>
      </c>
      <c r="C169" s="15" t="s">
        <v>15</v>
      </c>
      <c r="D169" s="15" t="s">
        <v>32</v>
      </c>
      <c r="E169" s="14">
        <v>2.5</v>
      </c>
      <c r="F169" s="14">
        <v>3.5</v>
      </c>
      <c r="G169" s="8">
        <v>4.8</v>
      </c>
      <c r="H169" s="14">
        <v>6.5</v>
      </c>
      <c r="I169" s="14">
        <v>7.7</v>
      </c>
      <c r="J169" s="8">
        <v>11.1</v>
      </c>
      <c r="K169" s="14">
        <v>15.3</v>
      </c>
      <c r="L169" s="14">
        <v>19.2</v>
      </c>
      <c r="M169" s="14">
        <v>23.3</v>
      </c>
      <c r="N169" s="14">
        <v>27.6</v>
      </c>
      <c r="O169" s="14">
        <v>32.200000000000003</v>
      </c>
      <c r="P169" s="8">
        <v>36.5</v>
      </c>
      <c r="Q169" s="16" t="s">
        <v>3</v>
      </c>
    </row>
    <row r="170" spans="2:19" ht="15.95" customHeight="1" x14ac:dyDescent="0.2">
      <c r="B170" s="14" t="s">
        <v>33</v>
      </c>
      <c r="C170" s="15" t="s">
        <v>18</v>
      </c>
      <c r="D170" s="15" t="s">
        <v>19</v>
      </c>
      <c r="E170" s="17">
        <v>-0.1</v>
      </c>
      <c r="F170" s="17">
        <v>0.1</v>
      </c>
      <c r="G170" s="11">
        <v>0.1</v>
      </c>
      <c r="H170" s="17">
        <v>0.2</v>
      </c>
      <c r="I170" s="17">
        <v>0.3</v>
      </c>
      <c r="J170" s="11">
        <v>0.9</v>
      </c>
      <c r="K170" s="17">
        <v>2.6</v>
      </c>
      <c r="L170" s="17">
        <v>4.2</v>
      </c>
      <c r="M170" s="17">
        <v>6.6</v>
      </c>
      <c r="N170" s="17">
        <v>9.4</v>
      </c>
      <c r="O170" s="17">
        <v>12.5</v>
      </c>
      <c r="P170" s="11">
        <v>15.4</v>
      </c>
      <c r="Q170" s="16" t="s">
        <v>4</v>
      </c>
    </row>
    <row r="171" spans="2:19" ht="15.95" customHeight="1" x14ac:dyDescent="0.2">
      <c r="B171" s="14" t="s">
        <v>5</v>
      </c>
      <c r="C171" s="15" t="s">
        <v>34</v>
      </c>
      <c r="D171" s="15" t="s">
        <v>21</v>
      </c>
      <c r="E171" s="12">
        <v>0.7</v>
      </c>
      <c r="F171" s="17">
        <v>1.7</v>
      </c>
      <c r="G171" s="11">
        <v>3</v>
      </c>
      <c r="H171" s="17">
        <v>4.5999999999999996</v>
      </c>
      <c r="I171" s="17">
        <v>5.8</v>
      </c>
      <c r="J171" s="11">
        <v>8.6</v>
      </c>
      <c r="K171" s="17">
        <v>11.3</v>
      </c>
      <c r="L171" s="17">
        <v>13.1</v>
      </c>
      <c r="M171" s="17">
        <v>14.8</v>
      </c>
      <c r="N171" s="17">
        <v>16.2</v>
      </c>
      <c r="O171" s="17">
        <v>17.7</v>
      </c>
      <c r="P171" s="11">
        <v>18.8</v>
      </c>
      <c r="Q171" s="16" t="s">
        <v>6</v>
      </c>
    </row>
    <row r="172" spans="2:19" ht="15.95" customHeight="1" x14ac:dyDescent="0.2">
      <c r="B172" s="14" t="s">
        <v>7</v>
      </c>
      <c r="C172" s="15" t="s">
        <v>22</v>
      </c>
      <c r="D172" s="24">
        <v>12.9</v>
      </c>
      <c r="E172" s="17">
        <v>13.8</v>
      </c>
      <c r="F172" s="17">
        <v>13.7</v>
      </c>
      <c r="G172" s="11">
        <v>13.6</v>
      </c>
      <c r="H172" s="17">
        <v>13.5</v>
      </c>
      <c r="I172" s="17">
        <v>13.4</v>
      </c>
      <c r="J172" s="11">
        <v>13.2</v>
      </c>
      <c r="K172" s="17">
        <v>13</v>
      </c>
      <c r="L172" s="17">
        <v>13</v>
      </c>
      <c r="M172" s="17">
        <v>13</v>
      </c>
      <c r="N172" s="17">
        <v>13</v>
      </c>
      <c r="O172" s="17">
        <v>13.1</v>
      </c>
      <c r="P172" s="11">
        <v>13.3</v>
      </c>
      <c r="Q172" s="16" t="s">
        <v>8</v>
      </c>
      <c r="R172" s="28">
        <f>SUM(E172:P172)/12</f>
        <v>13.299999999999999</v>
      </c>
      <c r="S172" s="29" t="str">
        <f>IF((R172/D172)&lt;=$S$3,(R172/D172),IF((R172/D172)&gt;=$S$4,(R172/D172),"ok"))</f>
        <v>ok</v>
      </c>
    </row>
    <row r="173" spans="2:19" ht="15.95" customHeight="1" x14ac:dyDescent="0.2">
      <c r="B173" s="14">
        <f>7-13-14</f>
        <v>-20</v>
      </c>
      <c r="C173" s="15"/>
      <c r="D173" s="24">
        <v>1.6</v>
      </c>
      <c r="E173" s="17">
        <v>1.9</v>
      </c>
      <c r="F173" s="17">
        <v>1.7</v>
      </c>
      <c r="G173" s="11">
        <v>1.7</v>
      </c>
      <c r="H173" s="17">
        <v>1.7</v>
      </c>
      <c r="I173" s="17">
        <v>1.6</v>
      </c>
      <c r="J173" s="11">
        <v>1.6</v>
      </c>
      <c r="K173" s="17">
        <v>1.4</v>
      </c>
      <c r="L173" s="17">
        <v>1.9</v>
      </c>
      <c r="M173" s="17">
        <v>1.9</v>
      </c>
      <c r="N173" s="17">
        <v>2</v>
      </c>
      <c r="O173" s="17">
        <v>2</v>
      </c>
      <c r="P173" s="11">
        <v>2.2999999999999998</v>
      </c>
      <c r="Q173" s="16" t="s">
        <v>9</v>
      </c>
      <c r="R173" s="28">
        <f>SUM(E173:P173)/12</f>
        <v>1.8083333333333333</v>
      </c>
      <c r="S173" s="29" t="str">
        <f>IF((R173/D173)&lt;=$S$5,(R173/D173),IF((R173/D173)&gt;=$S$6,(R173/D173),"ok"))</f>
        <v>ok</v>
      </c>
    </row>
    <row r="174" spans="2:19" ht="15.9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9" ht="15.95" customHeight="1" x14ac:dyDescent="0.2">
      <c r="B175" s="6">
        <v>1746</v>
      </c>
      <c r="C175" s="7" t="s">
        <v>15</v>
      </c>
      <c r="D175" s="7" t="s">
        <v>32</v>
      </c>
      <c r="E175" s="6">
        <v>2.5</v>
      </c>
      <c r="F175" s="6">
        <v>3.9</v>
      </c>
      <c r="G175" s="8">
        <v>5.4</v>
      </c>
      <c r="H175" s="6">
        <v>6.9</v>
      </c>
      <c r="I175" s="6">
        <v>7.8</v>
      </c>
      <c r="J175" s="8">
        <v>10.6</v>
      </c>
      <c r="K175" s="6">
        <v>15.3</v>
      </c>
      <c r="L175" s="6">
        <v>20.100000000000001</v>
      </c>
      <c r="M175" s="6">
        <v>25</v>
      </c>
      <c r="N175" s="6">
        <v>30.1</v>
      </c>
      <c r="O175" s="6">
        <v>35.299999999999997</v>
      </c>
      <c r="P175" s="8">
        <v>40.4</v>
      </c>
      <c r="Q175" s="9" t="s">
        <v>3</v>
      </c>
    </row>
    <row r="176" spans="2:19" ht="15.95" customHeight="1" x14ac:dyDescent="0.2">
      <c r="B176" s="6" t="s">
        <v>33</v>
      </c>
      <c r="C176" s="7" t="s">
        <v>18</v>
      </c>
      <c r="D176" s="7" t="s">
        <v>19</v>
      </c>
      <c r="E176" s="10">
        <v>0</v>
      </c>
      <c r="F176" s="10">
        <v>0.3</v>
      </c>
      <c r="G176" s="11">
        <v>0.9</v>
      </c>
      <c r="H176" s="10">
        <v>0.9</v>
      </c>
      <c r="I176" s="10">
        <v>1.3</v>
      </c>
      <c r="J176" s="11">
        <v>2.7</v>
      </c>
      <c r="K176" s="10">
        <v>5.6</v>
      </c>
      <c r="L176" s="10">
        <v>8.6</v>
      </c>
      <c r="M176" s="10">
        <v>12.1</v>
      </c>
      <c r="N176" s="10">
        <v>15.9</v>
      </c>
      <c r="O176" s="10">
        <v>19.7</v>
      </c>
      <c r="P176" s="11">
        <v>23.5</v>
      </c>
      <c r="Q176" s="9" t="s">
        <v>4</v>
      </c>
    </row>
    <row r="177" spans="2:19" ht="15.95" customHeight="1" x14ac:dyDescent="0.2">
      <c r="B177" s="6" t="s">
        <v>5</v>
      </c>
      <c r="C177" s="7" t="s">
        <v>34</v>
      </c>
      <c r="D177" s="7" t="s">
        <v>25</v>
      </c>
      <c r="E177" s="12">
        <v>0.7</v>
      </c>
      <c r="F177" s="10">
        <v>1.7</v>
      </c>
      <c r="G177" s="11">
        <v>2.9</v>
      </c>
      <c r="H177" s="10">
        <v>4</v>
      </c>
      <c r="I177" s="10">
        <v>4.5999999999999996</v>
      </c>
      <c r="J177" s="11">
        <v>6.1</v>
      </c>
      <c r="K177" s="10">
        <v>8.1</v>
      </c>
      <c r="L177" s="10">
        <v>9.6999999999999993</v>
      </c>
      <c r="M177" s="10">
        <v>11.2</v>
      </c>
      <c r="N177" s="10">
        <v>12.4</v>
      </c>
      <c r="O177" s="10">
        <v>13.4</v>
      </c>
      <c r="P177" s="11">
        <v>14.5</v>
      </c>
      <c r="Q177" s="9" t="s">
        <v>6</v>
      </c>
    </row>
    <row r="178" spans="2:19" ht="15.95" customHeight="1" x14ac:dyDescent="0.2">
      <c r="B178" s="6" t="s">
        <v>7</v>
      </c>
      <c r="C178" s="7" t="s">
        <v>22</v>
      </c>
      <c r="D178" s="23">
        <v>12.9</v>
      </c>
      <c r="E178" s="10">
        <v>13.5</v>
      </c>
      <c r="F178" s="10">
        <v>13.4</v>
      </c>
      <c r="G178" s="11">
        <v>13.3</v>
      </c>
      <c r="H178" s="10">
        <v>13.1</v>
      </c>
      <c r="I178" s="10">
        <v>13.1</v>
      </c>
      <c r="J178" s="11">
        <v>13</v>
      </c>
      <c r="K178" s="10">
        <v>12.9</v>
      </c>
      <c r="L178" s="10">
        <v>12.8</v>
      </c>
      <c r="M178" s="10">
        <v>12.7</v>
      </c>
      <c r="N178" s="10">
        <v>12.8</v>
      </c>
      <c r="O178" s="10">
        <v>12.9</v>
      </c>
      <c r="P178" s="11">
        <v>13</v>
      </c>
      <c r="Q178" s="9" t="s">
        <v>8</v>
      </c>
      <c r="R178" s="28">
        <f>SUM(E178:P178)/12</f>
        <v>13.04166666666667</v>
      </c>
      <c r="S178" s="29" t="str">
        <f>IF((R178/D178)&lt;=$S$3,(R178/D178),IF((R178/D178)&gt;=$S$4,(R178/D178),"ok"))</f>
        <v>ok</v>
      </c>
    </row>
    <row r="179" spans="2:19" ht="15.95" customHeight="1" x14ac:dyDescent="0.2">
      <c r="B179" s="6">
        <f>7-13-14</f>
        <v>-20</v>
      </c>
      <c r="C179" s="7"/>
      <c r="D179" s="23">
        <v>1.5</v>
      </c>
      <c r="E179" s="10">
        <v>1.8</v>
      </c>
      <c r="F179" s="10">
        <v>1.9</v>
      </c>
      <c r="G179" s="11">
        <v>1.6</v>
      </c>
      <c r="H179" s="10">
        <v>2</v>
      </c>
      <c r="I179" s="10">
        <v>1.9</v>
      </c>
      <c r="J179" s="11">
        <v>1.8</v>
      </c>
      <c r="K179" s="10">
        <v>1.6</v>
      </c>
      <c r="L179" s="10">
        <v>1.8</v>
      </c>
      <c r="M179" s="10">
        <v>1.7</v>
      </c>
      <c r="N179" s="10">
        <v>1.8</v>
      </c>
      <c r="O179" s="10">
        <v>2.2000000000000002</v>
      </c>
      <c r="P179" s="11">
        <v>2.4</v>
      </c>
      <c r="Q179" s="9" t="s">
        <v>9</v>
      </c>
      <c r="R179" s="28">
        <f>SUM(E179:P179)/12</f>
        <v>1.875</v>
      </c>
      <c r="S179" s="29" t="str">
        <f>IF((R179/D179)&lt;=$S$5,(R179/D179),IF((R179/D179)&gt;=$S$6,(R179/D179),"ok"))</f>
        <v>ok</v>
      </c>
    </row>
    <row r="180" spans="2:19" ht="15.95" customHeight="1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9" ht="15.95" customHeight="1" x14ac:dyDescent="0.2">
      <c r="B181" s="14">
        <v>1743</v>
      </c>
      <c r="C181" s="15" t="s">
        <v>15</v>
      </c>
      <c r="D181" s="15" t="s">
        <v>23</v>
      </c>
      <c r="E181" s="14">
        <v>2.6</v>
      </c>
      <c r="F181" s="14">
        <v>3.9</v>
      </c>
      <c r="G181" s="8">
        <v>5.6</v>
      </c>
      <c r="H181" s="14">
        <v>7.7</v>
      </c>
      <c r="I181" s="14">
        <v>9.8000000000000007</v>
      </c>
      <c r="J181" s="8">
        <v>20.9</v>
      </c>
      <c r="K181" s="14">
        <v>31.6</v>
      </c>
      <c r="L181" s="14">
        <v>39</v>
      </c>
      <c r="M181" s="14">
        <v>45.6</v>
      </c>
      <c r="N181" s="14">
        <v>52.6</v>
      </c>
      <c r="O181" s="14">
        <v>58.8</v>
      </c>
      <c r="P181" s="8">
        <v>64.7</v>
      </c>
      <c r="Q181" s="16" t="s">
        <v>3</v>
      </c>
    </row>
    <row r="182" spans="2:19" ht="15.95" customHeight="1" x14ac:dyDescent="0.2">
      <c r="B182" s="14" t="s">
        <v>33</v>
      </c>
      <c r="C182" s="15" t="s">
        <v>18</v>
      </c>
      <c r="D182" s="15" t="s">
        <v>19</v>
      </c>
      <c r="E182" s="17">
        <v>0.2</v>
      </c>
      <c r="F182" s="17">
        <v>0.4</v>
      </c>
      <c r="G182" s="11">
        <v>1</v>
      </c>
      <c r="H182" s="17">
        <v>1</v>
      </c>
      <c r="I182" s="17">
        <v>1.5</v>
      </c>
      <c r="J182" s="11">
        <v>3.1</v>
      </c>
      <c r="K182" s="17">
        <v>5.7</v>
      </c>
      <c r="L182" s="17">
        <v>9</v>
      </c>
      <c r="M182" s="17">
        <v>12.4</v>
      </c>
      <c r="N182" s="17">
        <v>16.3</v>
      </c>
      <c r="O182" s="17">
        <v>20.3</v>
      </c>
      <c r="P182" s="11">
        <v>23.8</v>
      </c>
      <c r="Q182" s="16" t="s">
        <v>4</v>
      </c>
    </row>
    <row r="183" spans="2:19" ht="15.95" customHeight="1" x14ac:dyDescent="0.2">
      <c r="B183" s="14" t="s">
        <v>5</v>
      </c>
      <c r="C183" s="15" t="s">
        <v>34</v>
      </c>
      <c r="D183" s="15" t="s">
        <v>25</v>
      </c>
      <c r="E183" s="12">
        <v>0.7</v>
      </c>
      <c r="F183" s="17">
        <v>1.6</v>
      </c>
      <c r="G183" s="11">
        <v>3</v>
      </c>
      <c r="H183" s="17">
        <v>4.5999999999999996</v>
      </c>
      <c r="I183" s="17">
        <v>6.5</v>
      </c>
      <c r="J183" s="11">
        <v>15.8</v>
      </c>
      <c r="K183" s="17">
        <v>23.5</v>
      </c>
      <c r="L183" s="17">
        <v>27.7</v>
      </c>
      <c r="M183" s="17">
        <v>30.8</v>
      </c>
      <c r="N183" s="17">
        <v>33.700000000000003</v>
      </c>
      <c r="O183" s="17">
        <v>36.1</v>
      </c>
      <c r="P183" s="11">
        <v>38.1</v>
      </c>
      <c r="Q183" s="16" t="s">
        <v>6</v>
      </c>
    </row>
    <row r="184" spans="2:19" ht="15.95" customHeight="1" x14ac:dyDescent="0.2">
      <c r="B184" s="14" t="s">
        <v>26</v>
      </c>
      <c r="C184" s="15" t="s">
        <v>22</v>
      </c>
      <c r="D184" s="24">
        <v>12.7</v>
      </c>
      <c r="E184" s="17">
        <v>13.7</v>
      </c>
      <c r="F184" s="17">
        <v>13.6</v>
      </c>
      <c r="G184" s="11">
        <v>13.4</v>
      </c>
      <c r="H184" s="17">
        <v>13.4</v>
      </c>
      <c r="I184" s="17">
        <v>13.4</v>
      </c>
      <c r="J184" s="11">
        <v>13.2</v>
      </c>
      <c r="K184" s="17">
        <v>13</v>
      </c>
      <c r="L184" s="17">
        <v>13</v>
      </c>
      <c r="M184" s="17">
        <v>13</v>
      </c>
      <c r="N184" s="17">
        <v>13</v>
      </c>
      <c r="O184" s="17">
        <v>13</v>
      </c>
      <c r="P184" s="11">
        <v>13.3</v>
      </c>
      <c r="Q184" s="16" t="s">
        <v>8</v>
      </c>
      <c r="R184" s="28">
        <f>SUM(E184:P184)/12</f>
        <v>13.25</v>
      </c>
      <c r="S184" s="29" t="str">
        <f>IF((R184/D184)&lt;=$S$3,(R184/D184),IF((R184/D184)&gt;=$S$4,(R184/D184),"ok"))</f>
        <v>ok</v>
      </c>
    </row>
    <row r="185" spans="2:19" ht="15.95" customHeight="1" x14ac:dyDescent="0.2">
      <c r="B185" s="14">
        <f>7-12-14</f>
        <v>-19</v>
      </c>
      <c r="C185" s="15"/>
      <c r="D185" s="24">
        <v>1.7</v>
      </c>
      <c r="E185" s="17">
        <v>1.7</v>
      </c>
      <c r="F185" s="17">
        <v>1.9</v>
      </c>
      <c r="G185" s="11">
        <v>1.6</v>
      </c>
      <c r="H185" s="17">
        <v>2.1</v>
      </c>
      <c r="I185" s="17">
        <v>1.8</v>
      </c>
      <c r="J185" s="11">
        <v>2</v>
      </c>
      <c r="K185" s="17">
        <v>2.4</v>
      </c>
      <c r="L185" s="17">
        <v>2.2999999999999998</v>
      </c>
      <c r="M185" s="17">
        <v>2.4</v>
      </c>
      <c r="N185" s="17">
        <v>2.6</v>
      </c>
      <c r="O185" s="17">
        <v>2.4</v>
      </c>
      <c r="P185" s="11">
        <v>2.8</v>
      </c>
      <c r="Q185" s="16" t="s">
        <v>9</v>
      </c>
      <c r="R185" s="28">
        <f>SUM(E185:P185)/12</f>
        <v>2.1666666666666665</v>
      </c>
      <c r="S185" s="29" t="str">
        <f>IF((R185/D185)&lt;=$S$5,(R185/D185),IF((R185/D185)&gt;=$S$6,(R185/D185),"ok"))</f>
        <v>ok</v>
      </c>
    </row>
    <row r="186" spans="2:19" ht="15.9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9" ht="15.95" customHeight="1" x14ac:dyDescent="0.2">
      <c r="B187" s="6">
        <v>2137</v>
      </c>
      <c r="C187" s="7" t="s">
        <v>15</v>
      </c>
      <c r="D187" s="7" t="s">
        <v>27</v>
      </c>
      <c r="E187" s="6">
        <v>2.5</v>
      </c>
      <c r="F187" s="6">
        <v>3.5</v>
      </c>
      <c r="G187" s="8">
        <v>5</v>
      </c>
      <c r="H187" s="6">
        <v>5.9</v>
      </c>
      <c r="I187" s="6">
        <v>6.7</v>
      </c>
      <c r="J187" s="8">
        <v>8.6</v>
      </c>
      <c r="K187" s="6">
        <v>11.9</v>
      </c>
      <c r="L187" s="6">
        <v>15.4</v>
      </c>
      <c r="M187" s="6">
        <v>19.2</v>
      </c>
      <c r="N187" s="6">
        <v>23.7</v>
      </c>
      <c r="O187" s="6">
        <v>27.9</v>
      </c>
      <c r="P187" s="8">
        <v>32.299999999999997</v>
      </c>
      <c r="Q187" s="9" t="s">
        <v>3</v>
      </c>
    </row>
    <row r="188" spans="2:19" ht="15.95" customHeight="1" x14ac:dyDescent="0.2">
      <c r="B188" s="6" t="s">
        <v>17</v>
      </c>
      <c r="C188" s="7" t="s">
        <v>18</v>
      </c>
      <c r="D188" s="7" t="s">
        <v>19</v>
      </c>
      <c r="E188" s="10">
        <v>-0.1</v>
      </c>
      <c r="F188" s="10">
        <v>-0.2</v>
      </c>
      <c r="G188" s="11">
        <v>-0.2</v>
      </c>
      <c r="H188" s="10">
        <v>-0.2</v>
      </c>
      <c r="I188" s="10">
        <v>-0.2</v>
      </c>
      <c r="J188" s="11">
        <v>0.5</v>
      </c>
      <c r="K188" s="10">
        <v>2</v>
      </c>
      <c r="L188" s="10">
        <v>3.9</v>
      </c>
      <c r="M188" s="10">
        <v>6.7</v>
      </c>
      <c r="N188" s="10">
        <v>9.9</v>
      </c>
      <c r="O188" s="10">
        <v>13.1</v>
      </c>
      <c r="P188" s="11">
        <v>16.600000000000001</v>
      </c>
      <c r="Q188" s="9" t="s">
        <v>4</v>
      </c>
    </row>
    <row r="189" spans="2:19" ht="15.95" customHeight="1" x14ac:dyDescent="0.2">
      <c r="B189" s="6" t="s">
        <v>5</v>
      </c>
      <c r="C189" s="7" t="s">
        <v>31</v>
      </c>
      <c r="D189" s="7" t="s">
        <v>21</v>
      </c>
      <c r="E189" s="12">
        <v>0.8</v>
      </c>
      <c r="F189" s="10">
        <v>1.7</v>
      </c>
      <c r="G189" s="11">
        <v>2.9</v>
      </c>
      <c r="H189" s="10">
        <v>3.8</v>
      </c>
      <c r="I189" s="10">
        <v>4.4000000000000004</v>
      </c>
      <c r="J189" s="11">
        <v>5.7</v>
      </c>
      <c r="K189" s="10">
        <v>7.3</v>
      </c>
      <c r="L189" s="10">
        <v>8.5</v>
      </c>
      <c r="M189" s="10">
        <v>9.9</v>
      </c>
      <c r="N189" s="10">
        <v>11</v>
      </c>
      <c r="O189" s="10">
        <v>12</v>
      </c>
      <c r="P189" s="11">
        <v>12.9</v>
      </c>
      <c r="Q189" s="9" t="s">
        <v>6</v>
      </c>
    </row>
    <row r="190" spans="2:19" ht="15.95" customHeight="1" x14ac:dyDescent="0.2">
      <c r="B190" s="6" t="s">
        <v>7</v>
      </c>
      <c r="C190" s="7" t="s">
        <v>22</v>
      </c>
      <c r="D190" s="23">
        <v>12.4</v>
      </c>
      <c r="E190" s="10">
        <v>12.6</v>
      </c>
      <c r="F190" s="10">
        <v>12.6</v>
      </c>
      <c r="G190" s="11">
        <v>12.6</v>
      </c>
      <c r="H190" s="10">
        <v>12.5</v>
      </c>
      <c r="I190" s="10">
        <v>12.5</v>
      </c>
      <c r="J190" s="11">
        <v>12.5</v>
      </c>
      <c r="K190" s="10">
        <v>12.4</v>
      </c>
      <c r="L190" s="10">
        <v>12.3</v>
      </c>
      <c r="M190" s="10">
        <v>12.2</v>
      </c>
      <c r="N190" s="10">
        <v>12.3</v>
      </c>
      <c r="O190" s="10">
        <v>12.4</v>
      </c>
      <c r="P190" s="11">
        <v>12.5</v>
      </c>
      <c r="Q190" s="9" t="s">
        <v>8</v>
      </c>
      <c r="R190" s="28">
        <f>SUM(E190:P190)/12</f>
        <v>12.450000000000001</v>
      </c>
      <c r="S190" s="29" t="str">
        <f>IF((R190/D190)&lt;=$S$3,(R190/D190),IF((R190/D190)&gt;=$S$4,(R190/D190),"ok"))</f>
        <v>ok</v>
      </c>
    </row>
    <row r="191" spans="2:19" ht="15.95" customHeight="1" x14ac:dyDescent="0.2">
      <c r="B191" s="6">
        <f>11-12-15</f>
        <v>-16</v>
      </c>
      <c r="C191" s="7"/>
      <c r="D191" s="23">
        <v>1.1000000000000001</v>
      </c>
      <c r="E191" s="10">
        <v>1.8</v>
      </c>
      <c r="F191" s="10">
        <v>2</v>
      </c>
      <c r="G191" s="11">
        <v>2.2999999999999998</v>
      </c>
      <c r="H191" s="10">
        <v>2.2999999999999998</v>
      </c>
      <c r="I191" s="10">
        <v>2.5</v>
      </c>
      <c r="J191" s="11">
        <v>2.4</v>
      </c>
      <c r="K191" s="10">
        <v>2.6</v>
      </c>
      <c r="L191" s="10">
        <v>3</v>
      </c>
      <c r="M191" s="10">
        <v>2.6</v>
      </c>
      <c r="N191" s="10">
        <v>2.8</v>
      </c>
      <c r="O191" s="10">
        <v>2.8</v>
      </c>
      <c r="P191" s="11">
        <v>2.8</v>
      </c>
      <c r="Q191" s="9" t="s">
        <v>9</v>
      </c>
      <c r="R191" s="28">
        <f>SUM(E191:P191)/12</f>
        <v>2.4916666666666667</v>
      </c>
      <c r="S191" s="29">
        <f>IF((R191/D191)&lt;=$S$5,(R191/D191),IF((R191/D191)&gt;=$S$6,(R191/D191),"ok"))</f>
        <v>2.2651515151515151</v>
      </c>
    </row>
    <row r="192" spans="2:19" ht="15.9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9" ht="15.95" customHeight="1" x14ac:dyDescent="0.2">
      <c r="B193" s="14">
        <v>1745</v>
      </c>
      <c r="C193" s="15" t="s">
        <v>15</v>
      </c>
      <c r="D193" s="15" t="s">
        <v>27</v>
      </c>
      <c r="E193" s="14">
        <v>2.2000000000000002</v>
      </c>
      <c r="F193" s="14">
        <v>3.5</v>
      </c>
      <c r="G193" s="8">
        <v>5.3</v>
      </c>
      <c r="H193" s="14">
        <v>7.2</v>
      </c>
      <c r="I193" s="14">
        <v>9.1</v>
      </c>
      <c r="J193" s="8">
        <v>13.7</v>
      </c>
      <c r="K193" s="14">
        <v>19.2</v>
      </c>
      <c r="L193" s="14">
        <v>24.3</v>
      </c>
      <c r="M193" s="14">
        <v>29.5</v>
      </c>
      <c r="N193" s="14">
        <v>35</v>
      </c>
      <c r="O193" s="14">
        <v>40.299999999999997</v>
      </c>
      <c r="P193" s="8">
        <v>45.3</v>
      </c>
      <c r="Q193" s="16" t="s">
        <v>3</v>
      </c>
    </row>
    <row r="194" spans="1:19" ht="15.95" customHeight="1" x14ac:dyDescent="0.2">
      <c r="B194" s="14" t="s">
        <v>33</v>
      </c>
      <c r="C194" s="15" t="s">
        <v>43</v>
      </c>
      <c r="D194" s="15" t="s">
        <v>19</v>
      </c>
      <c r="E194" s="17">
        <v>0.2</v>
      </c>
      <c r="F194" s="17">
        <v>0.6</v>
      </c>
      <c r="G194" s="11">
        <v>1.2</v>
      </c>
      <c r="H194" s="17">
        <v>1.3</v>
      </c>
      <c r="I194" s="17">
        <v>1.6</v>
      </c>
      <c r="J194" s="11">
        <v>2.9</v>
      </c>
      <c r="K194" s="17">
        <v>5.8</v>
      </c>
      <c r="L194" s="17">
        <v>8.8000000000000007</v>
      </c>
      <c r="M194" s="17">
        <v>12.4</v>
      </c>
      <c r="N194" s="17">
        <v>15.8</v>
      </c>
      <c r="O194" s="17">
        <v>19.899999999999999</v>
      </c>
      <c r="P194" s="11">
        <v>23.8</v>
      </c>
      <c r="Q194" s="16" t="s">
        <v>4</v>
      </c>
    </row>
    <row r="195" spans="1:19" ht="15.95" customHeight="1" x14ac:dyDescent="0.2">
      <c r="B195" s="14" t="s">
        <v>45</v>
      </c>
      <c r="C195" s="15" t="s">
        <v>34</v>
      </c>
      <c r="D195" s="15" t="s">
        <v>25</v>
      </c>
      <c r="E195" s="12">
        <v>0.8</v>
      </c>
      <c r="F195" s="17">
        <v>1.8</v>
      </c>
      <c r="G195" s="11">
        <v>3.2</v>
      </c>
      <c r="H195" s="17">
        <v>4.8</v>
      </c>
      <c r="I195" s="17">
        <v>6.4</v>
      </c>
      <c r="J195" s="11">
        <v>9.6999999999999993</v>
      </c>
      <c r="K195" s="17">
        <v>12.3</v>
      </c>
      <c r="L195" s="17">
        <v>14.3</v>
      </c>
      <c r="M195" s="17">
        <v>15.9</v>
      </c>
      <c r="N195" s="17">
        <v>17.399999999999999</v>
      </c>
      <c r="O195" s="17">
        <v>18.8</v>
      </c>
      <c r="P195" s="11">
        <v>19.899999999999999</v>
      </c>
      <c r="Q195" s="16" t="s">
        <v>6</v>
      </c>
    </row>
    <row r="196" spans="1:19" ht="15.95" customHeight="1" x14ac:dyDescent="0.2">
      <c r="B196" s="14" t="s">
        <v>7</v>
      </c>
      <c r="C196" s="15" t="s">
        <v>22</v>
      </c>
      <c r="D196" s="24">
        <v>12.7</v>
      </c>
      <c r="E196" s="17">
        <v>13.7</v>
      </c>
      <c r="F196" s="17">
        <v>13.6</v>
      </c>
      <c r="G196" s="11">
        <v>13.4</v>
      </c>
      <c r="H196" s="17">
        <v>13.3</v>
      </c>
      <c r="I196" s="17">
        <v>13.2</v>
      </c>
      <c r="J196" s="11">
        <v>13</v>
      </c>
      <c r="K196" s="17">
        <v>12.9</v>
      </c>
      <c r="L196" s="17">
        <v>12.9</v>
      </c>
      <c r="M196" s="17">
        <v>12.9</v>
      </c>
      <c r="N196" s="17">
        <v>12.9</v>
      </c>
      <c r="O196" s="17">
        <v>13</v>
      </c>
      <c r="P196" s="11">
        <v>13.1</v>
      </c>
      <c r="Q196" s="16" t="s">
        <v>8</v>
      </c>
      <c r="R196" s="28">
        <f>SUM(E196:P196)/12</f>
        <v>13.158333333333333</v>
      </c>
      <c r="S196" s="29" t="str">
        <f>IF((R196/D196)&lt;=$S$3,(R196/D196),IF((R196/D196)&gt;=$S$4,(R196/D196),"ok"))</f>
        <v>ok</v>
      </c>
    </row>
    <row r="197" spans="1:19" ht="15.95" customHeight="1" x14ac:dyDescent="0.2">
      <c r="B197" s="14">
        <f>7-13-14</f>
        <v>-20</v>
      </c>
      <c r="C197" s="15"/>
      <c r="D197" s="24">
        <v>1.5</v>
      </c>
      <c r="E197" s="17">
        <v>1.2</v>
      </c>
      <c r="F197" s="17">
        <v>1.1000000000000001</v>
      </c>
      <c r="G197" s="11">
        <v>0.9</v>
      </c>
      <c r="H197" s="17">
        <v>1.1000000000000001</v>
      </c>
      <c r="I197" s="17">
        <v>1.1000000000000001</v>
      </c>
      <c r="J197" s="11">
        <v>1.1000000000000001</v>
      </c>
      <c r="K197" s="17">
        <v>1.1000000000000001</v>
      </c>
      <c r="L197" s="17">
        <v>1.2</v>
      </c>
      <c r="M197" s="17">
        <v>1.2</v>
      </c>
      <c r="N197" s="17">
        <v>1.8</v>
      </c>
      <c r="O197" s="17">
        <v>1.6</v>
      </c>
      <c r="P197" s="11">
        <v>1.6</v>
      </c>
      <c r="Q197" s="16" t="s">
        <v>9</v>
      </c>
      <c r="R197" s="28">
        <f>SUM(E197:P197)/12</f>
        <v>1.2499999999999998</v>
      </c>
      <c r="S197" s="29" t="str">
        <f>IF((R197/D197)&lt;=$S$5,(R197/D197),IF((R197/D197)&gt;=$S$6,(R197/D197),"ok"))</f>
        <v>ok</v>
      </c>
    </row>
    <row r="198" spans="1:19" ht="15.9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9" ht="15.95" customHeight="1" x14ac:dyDescent="0.2">
      <c r="B199" s="6">
        <v>1493</v>
      </c>
      <c r="C199" s="7" t="s">
        <v>15</v>
      </c>
      <c r="D199" s="7" t="s">
        <v>27</v>
      </c>
      <c r="E199" s="6">
        <v>3.6</v>
      </c>
      <c r="F199" s="6">
        <v>4.8</v>
      </c>
      <c r="G199" s="8">
        <v>6.3</v>
      </c>
      <c r="H199" s="6">
        <v>7.3</v>
      </c>
      <c r="I199" s="6">
        <v>7.9</v>
      </c>
      <c r="J199" s="8">
        <v>10.1</v>
      </c>
      <c r="K199" s="6">
        <v>13.7</v>
      </c>
      <c r="L199" s="6">
        <v>17.3</v>
      </c>
      <c r="M199" s="6">
        <v>21.4</v>
      </c>
      <c r="N199" s="6">
        <v>25.8</v>
      </c>
      <c r="O199" s="6">
        <v>30.9</v>
      </c>
      <c r="P199" s="8">
        <v>35.799999999999997</v>
      </c>
      <c r="Q199" s="9" t="s">
        <v>3</v>
      </c>
    </row>
    <row r="200" spans="1:19" ht="15.95" customHeight="1" x14ac:dyDescent="0.2">
      <c r="B200" s="6" t="s">
        <v>28</v>
      </c>
      <c r="C200" s="7" t="s">
        <v>36</v>
      </c>
      <c r="D200" s="7" t="s">
        <v>19</v>
      </c>
      <c r="E200" s="10">
        <v>0.1</v>
      </c>
      <c r="F200" s="10">
        <v>0.3</v>
      </c>
      <c r="G200" s="11">
        <v>0.2</v>
      </c>
      <c r="H200" s="10">
        <v>0.4</v>
      </c>
      <c r="I200" s="10">
        <v>0.4</v>
      </c>
      <c r="J200" s="11">
        <v>1</v>
      </c>
      <c r="K200" s="10">
        <v>3.1</v>
      </c>
      <c r="L200" s="10">
        <v>5.5</v>
      </c>
      <c r="M200" s="10">
        <v>8.6</v>
      </c>
      <c r="N200" s="10">
        <v>12.2</v>
      </c>
      <c r="O200" s="10">
        <v>15.7</v>
      </c>
      <c r="P200" s="11">
        <v>20.100000000000001</v>
      </c>
      <c r="Q200" s="9" t="s">
        <v>4</v>
      </c>
    </row>
    <row r="201" spans="1:19" ht="15.95" customHeight="1" x14ac:dyDescent="0.2">
      <c r="B201" s="6" t="s">
        <v>46</v>
      </c>
      <c r="C201" s="7" t="s">
        <v>20</v>
      </c>
      <c r="D201" s="7" t="s">
        <v>21</v>
      </c>
      <c r="E201" s="12">
        <v>0.8</v>
      </c>
      <c r="F201" s="10">
        <v>1.9</v>
      </c>
      <c r="G201" s="11">
        <v>3.3</v>
      </c>
      <c r="H201" s="10">
        <v>4.3</v>
      </c>
      <c r="I201" s="10">
        <v>4.8</v>
      </c>
      <c r="J201" s="11">
        <v>6.2</v>
      </c>
      <c r="K201" s="10">
        <v>7.9</v>
      </c>
      <c r="L201" s="10">
        <v>9.1</v>
      </c>
      <c r="M201" s="10">
        <v>10.4</v>
      </c>
      <c r="N201" s="10">
        <v>11.4</v>
      </c>
      <c r="O201" s="10">
        <v>12.5</v>
      </c>
      <c r="P201" s="11">
        <v>13.4</v>
      </c>
      <c r="Q201" s="9" t="s">
        <v>6</v>
      </c>
    </row>
    <row r="202" spans="1:19" ht="15.95" customHeight="1" x14ac:dyDescent="0.2">
      <c r="B202" s="6" t="s">
        <v>7</v>
      </c>
      <c r="C202" s="7" t="s">
        <v>30</v>
      </c>
      <c r="D202" s="23">
        <v>10.4</v>
      </c>
      <c r="E202" s="10">
        <v>10.4</v>
      </c>
      <c r="F202" s="10">
        <v>10.4</v>
      </c>
      <c r="G202" s="11">
        <v>10.3</v>
      </c>
      <c r="H202" s="10">
        <v>10.199999999999999</v>
      </c>
      <c r="I202" s="10">
        <v>10.199999999999999</v>
      </c>
      <c r="J202" s="11">
        <v>10</v>
      </c>
      <c r="K202" s="10">
        <v>10</v>
      </c>
      <c r="L202" s="10">
        <v>10</v>
      </c>
      <c r="M202" s="10">
        <v>9.9</v>
      </c>
      <c r="N202" s="10">
        <v>10.1</v>
      </c>
      <c r="O202" s="10">
        <v>10.1</v>
      </c>
      <c r="P202" s="11">
        <v>10.3</v>
      </c>
      <c r="Q202" s="9" t="s">
        <v>8</v>
      </c>
      <c r="R202" s="28">
        <f>SUM(E202:P202)/12</f>
        <v>10.158333333333333</v>
      </c>
      <c r="S202" s="29" t="str">
        <f>IF((R202/D202)&lt;=$S$3,(R202/D202),IF((R202/D202)&gt;=$S$4,(R202/D202),"ok"))</f>
        <v>ok</v>
      </c>
    </row>
    <row r="203" spans="1:19" ht="15.95" customHeight="1" x14ac:dyDescent="0.2">
      <c r="B203" s="6">
        <f>2-21-13</f>
        <v>-32</v>
      </c>
      <c r="C203" s="7"/>
      <c r="D203" s="23">
        <v>1.5</v>
      </c>
      <c r="E203" s="10">
        <v>2.7</v>
      </c>
      <c r="F203" s="10">
        <v>2.6</v>
      </c>
      <c r="G203" s="11">
        <v>2.8</v>
      </c>
      <c r="H203" s="10">
        <v>2.6</v>
      </c>
      <c r="I203" s="10">
        <v>2.7</v>
      </c>
      <c r="J203" s="11">
        <v>2.9</v>
      </c>
      <c r="K203" s="10">
        <v>2.7</v>
      </c>
      <c r="L203" s="10">
        <v>2.7</v>
      </c>
      <c r="M203" s="10">
        <v>2.4</v>
      </c>
      <c r="N203" s="10">
        <v>2.2000000000000002</v>
      </c>
      <c r="O203" s="10">
        <v>2.7</v>
      </c>
      <c r="P203" s="11">
        <v>2.2999999999999998</v>
      </c>
      <c r="Q203" s="9" t="s">
        <v>9</v>
      </c>
      <c r="R203" s="28">
        <f>SUM(E203:P203)/12</f>
        <v>2.6083333333333329</v>
      </c>
      <c r="S203" s="29">
        <f>IF((R203/D203)&lt;=$S$5,(R203/D203),IF((R203/D203)&gt;=$S$6,(R203/D203),"ok"))</f>
        <v>1.7388888888888887</v>
      </c>
    </row>
    <row r="206" spans="1:19" ht="13.5" x14ac:dyDescent="0.2">
      <c r="A206" s="45" t="s">
        <v>105</v>
      </c>
      <c r="B206" s="45" t="s">
        <v>106</v>
      </c>
      <c r="D206" s="48" t="s">
        <v>111</v>
      </c>
      <c r="E206" s="47">
        <v>1</v>
      </c>
      <c r="F206" s="47">
        <v>2</v>
      </c>
      <c r="G206" s="47">
        <v>3</v>
      </c>
      <c r="H206" s="47">
        <v>4</v>
      </c>
      <c r="I206" s="47">
        <v>5</v>
      </c>
      <c r="J206" s="47">
        <v>10</v>
      </c>
    </row>
    <row r="207" spans="1:19" ht="15" x14ac:dyDescent="0.2">
      <c r="A207" s="45">
        <v>1</v>
      </c>
      <c r="B207" s="45">
        <v>13</v>
      </c>
      <c r="D207" s="42" t="s">
        <v>112</v>
      </c>
      <c r="E207" s="39">
        <f>(E13+E19+E25+E31+E37+E43+E49+E55+E61+E67+E73+E79+E85+E91+E97+E103+E109+E115+E121+E127+E133+E139+E145+E151+E157+E163+E169+E175+E181+E187+E193+E199)/32</f>
        <v>2.4</v>
      </c>
      <c r="F207" s="39">
        <f t="shared" ref="F207:G207" si="0">(F13+F19+F25+F31+F37+F43+F49+F55+F61+F67+F73+F79+F85+F91+F97+F103+F109+F115+F121+F127+F133+F139+F145+F151+F157+F163+F169+F175+F181+F187+F193+F199)/32</f>
        <v>3.6187500000000008</v>
      </c>
      <c r="G207" s="39">
        <f t="shared" si="0"/>
        <v>5.215625000000002</v>
      </c>
      <c r="H207" s="39">
        <f t="shared" ref="H207:I207" si="1">(H13+H19+H25+H31+H37+H43+H49+H55+H61+H67+H73+H79+H85+H91+H97+H103+H109+H115+H121+H127+H133+H139+H145+H151+H157+H163+H169+H175+H181+H187+H193+H199)/32</f>
        <v>6.7968750000000009</v>
      </c>
      <c r="I207" s="39">
        <f t="shared" si="1"/>
        <v>8.1499999999999986</v>
      </c>
      <c r="J207" s="39">
        <f t="shared" ref="J207" si="2">(J13+J19+J25+J31+J37+J43+J49+J55+J61+J67+J73+J79+J85+J91+J97+J103+J109+J115+J121+J127+J133+J139+J145+J151+J157+J163+J169+J175+J181+J187+J193+J199)/32</f>
        <v>12.084375000000001</v>
      </c>
      <c r="Q207" s="9" t="s">
        <v>3</v>
      </c>
    </row>
    <row r="208" spans="1:19" ht="13.5" x14ac:dyDescent="0.2">
      <c r="A208" s="45">
        <v>2</v>
      </c>
      <c r="B208" s="45">
        <v>19</v>
      </c>
      <c r="E208" s="40">
        <f>(E14+E20+E26+E32+E38+E44+E50+E56+E62+E68+E74+E80+E86+E92+E98+E104+E110+E116+E122+E128+E134+E140+E146+E152+E158+E164+E170+E176+E182+E188+E194+E200)/32</f>
        <v>3.7500000000000019E-2</v>
      </c>
      <c r="F208" s="40">
        <f t="shared" ref="F208:G208" si="3">(F14+F20+F26+F32+F38+F44+F50+F56+F62+F68+F74+F80+F86+F92+F98+F104+F110+F116+F122+F128+F134+F140+F146+F152+F158+F164+F170+F176+F182+F188+F194+F200)/32</f>
        <v>0.234375</v>
      </c>
      <c r="G208" s="40">
        <f t="shared" si="3"/>
        <v>0.50625000000000009</v>
      </c>
      <c r="H208" s="40">
        <f t="shared" ref="H208:I208" si="4">(H14+H20+H26+H32+H38+H44+H50+H56+H62+H68+H74+H80+H86+H92+H98+H104+H110+H116+H122+H128+H134+H140+H146+H152+H158+H164+H170+H176+H182+H188+H194+H200)/32</f>
        <v>0.74062499999999998</v>
      </c>
      <c r="I208" s="40">
        <f t="shared" si="4"/>
        <v>1.0093750000000001</v>
      </c>
      <c r="J208" s="40">
        <f t="shared" ref="J208" si="5">(J14+J20+J26+J32+J38+J44+J50+J56+J62+J68+J74+J80+J86+J92+J98+J104+J110+J116+J122+J128+J134+J140+J146+J152+J158+J164+J170+J176+J182+J188+J194+J200)/32</f>
        <v>2.2437499999999999</v>
      </c>
      <c r="Q208" s="9" t="s">
        <v>4</v>
      </c>
    </row>
    <row r="209" spans="1:17" ht="13.5" x14ac:dyDescent="0.2">
      <c r="A209" s="45">
        <v>3</v>
      </c>
      <c r="B209" s="45">
        <v>25</v>
      </c>
      <c r="E209" s="41">
        <f t="shared" ref="E209:G211" si="6">(E15+E21+E27+E33+E39+E45+E51+E57+E63+E69+E75+E81+E87+E93+E99+E105+E111+E117+E123+E129+E135+E141+E147+E153+E159+E165+E171+E177+E183+E189+E195+E201)/32</f>
        <v>0.62812499999999971</v>
      </c>
      <c r="F209" s="41">
        <f t="shared" si="6"/>
        <v>1.5062500000000001</v>
      </c>
      <c r="G209" s="41">
        <f t="shared" si="6"/>
        <v>2.7593749999999999</v>
      </c>
      <c r="H209" s="41">
        <f t="shared" ref="H209:I209" si="7">(H15+H21+H27+H33+H39+H45+H51+H57+H63+H69+H75+H81+H87+H93+H99+H105+H111+H117+H123+H129+H135+H141+H147+H153+H159+H165+H171+H177+H183+H189+H195+H201)/32</f>
        <v>3.9874999999999998</v>
      </c>
      <c r="I209" s="41">
        <f t="shared" si="7"/>
        <v>5.0500000000000016</v>
      </c>
      <c r="J209" s="41">
        <f t="shared" ref="J209" si="8">(J15+J21+J27+J33+J39+J45+J51+J57+J63+J69+J75+J81+J87+J93+J99+J105+J111+J117+J123+J129+J135+J141+J147+J153+J159+J165+J171+J177+J183+J189+J195+J201)/32</f>
        <v>7.6624999999999996</v>
      </c>
      <c r="Q209" s="9" t="s">
        <v>6</v>
      </c>
    </row>
    <row r="210" spans="1:17" ht="13.5" x14ac:dyDescent="0.2">
      <c r="A210" s="45">
        <v>4</v>
      </c>
      <c r="B210" s="45">
        <v>31</v>
      </c>
      <c r="E210" s="40">
        <f t="shared" si="6"/>
        <v>12.5875</v>
      </c>
      <c r="F210" s="40">
        <f t="shared" si="6"/>
        <v>12.559375000000001</v>
      </c>
      <c r="G210" s="40">
        <f t="shared" si="6"/>
        <v>12.503125000000001</v>
      </c>
      <c r="H210" s="40">
        <f t="shared" ref="H210:I210" si="9">(H16+H22+H28+H34+H40+H46+H52+H58+H64+H70+H76+H82+H88+H94+H100+H106+H112+H118+H124+H130+H136+H142+H148+H154+H160+H166+H172+H178+H184+H190+H196+H202)/32</f>
        <v>12.4375</v>
      </c>
      <c r="I210" s="40">
        <f t="shared" si="9"/>
        <v>12.390624999999998</v>
      </c>
      <c r="J210" s="40">
        <f t="shared" ref="J210" si="10">(J16+J22+J28+J34+J40+J46+J52+J58+J64+J70+J76+J82+J88+J94+J100+J106+J112+J118+J124+J130+J136+J142+J148+J154+J160+J166+J172+J178+J184+J190+J196+J202)/32</f>
        <v>12.315624999999997</v>
      </c>
      <c r="Q210" s="9" t="s">
        <v>8</v>
      </c>
    </row>
    <row r="211" spans="1:17" ht="13.5" x14ac:dyDescent="0.2">
      <c r="A211" s="45">
        <v>5</v>
      </c>
      <c r="B211" s="45">
        <v>37</v>
      </c>
      <c r="E211" s="40">
        <f t="shared" si="6"/>
        <v>1.7343750000000004</v>
      </c>
      <c r="F211" s="40">
        <f t="shared" si="6"/>
        <v>1.8781250000000003</v>
      </c>
      <c r="G211" s="40">
        <f t="shared" si="6"/>
        <v>1.9500000000000002</v>
      </c>
      <c r="H211" s="40">
        <f t="shared" ref="H211:I211" si="11">(H17+H23+H29+H35+H41+H47+H53+H59+H65+H71+H77+H83+H89+H95+H101+H107+H113+H119+H125+H131+H137+H143+H149+H155+H161+H167+H173+H179+H185+H191+H197+H203)/32</f>
        <v>2.0687500000000001</v>
      </c>
      <c r="I211" s="40">
        <f t="shared" si="11"/>
        <v>2.0906249999999997</v>
      </c>
      <c r="J211" s="40">
        <f t="shared" ref="J211" si="12">(J17+J23+J29+J35+J41+J47+J53+J59+J65+J71+J77+J83+J89+J95+J101+J107+J113+J119+J125+J131+J137+J143+J149+J155+J161+J167+J173+J179+J185+J191+J197+J203)/32</f>
        <v>2.1781249999999996</v>
      </c>
      <c r="Q211" s="9" t="s">
        <v>9</v>
      </c>
    </row>
    <row r="212" spans="1:17" x14ac:dyDescent="0.2">
      <c r="A212" s="45">
        <v>6</v>
      </c>
      <c r="B212" s="45">
        <v>43</v>
      </c>
    </row>
    <row r="213" spans="1:17" ht="13.5" x14ac:dyDescent="0.2">
      <c r="A213" s="45">
        <v>7</v>
      </c>
      <c r="B213" s="45">
        <v>49</v>
      </c>
      <c r="D213" s="42" t="s">
        <v>101</v>
      </c>
      <c r="E213" s="41">
        <v>0.9</v>
      </c>
      <c r="F213" s="41">
        <v>1.8</v>
      </c>
      <c r="G213" s="41">
        <v>2.4</v>
      </c>
      <c r="H213" s="41">
        <v>2.7</v>
      </c>
      <c r="I213" s="41">
        <v>2.9</v>
      </c>
      <c r="J213" s="41">
        <v>2.9</v>
      </c>
    </row>
    <row r="214" spans="1:17" x14ac:dyDescent="0.2">
      <c r="A214" s="45">
        <v>8</v>
      </c>
      <c r="B214" s="45">
        <v>55</v>
      </c>
    </row>
    <row r="215" spans="1:17" ht="13.5" x14ac:dyDescent="0.2">
      <c r="A215" s="45">
        <v>9</v>
      </c>
      <c r="B215" s="45">
        <v>61</v>
      </c>
      <c r="D215" s="42" t="s">
        <v>102</v>
      </c>
      <c r="E215" s="41">
        <v>0.62812499999999971</v>
      </c>
      <c r="F215" s="41">
        <v>1.5062500000000001</v>
      </c>
      <c r="G215" s="41">
        <v>2.7593749999999999</v>
      </c>
      <c r="H215" s="41">
        <v>3.9874999999999998</v>
      </c>
      <c r="I215" s="41">
        <v>5.0500000000000016</v>
      </c>
      <c r="J215" s="41">
        <v>5.0500000000000016</v>
      </c>
    </row>
    <row r="216" spans="1:17" x14ac:dyDescent="0.2">
      <c r="A216" s="45">
        <v>10</v>
      </c>
      <c r="B216" s="45">
        <v>67</v>
      </c>
    </row>
    <row r="217" spans="1:17" x14ac:dyDescent="0.2">
      <c r="A217" s="45">
        <v>11</v>
      </c>
      <c r="B217" s="45">
        <v>73</v>
      </c>
    </row>
    <row r="218" spans="1:17" x14ac:dyDescent="0.2">
      <c r="A218" s="45">
        <v>12</v>
      </c>
      <c r="B218" s="45">
        <v>79</v>
      </c>
      <c r="E218" s="49" t="s">
        <v>114</v>
      </c>
    </row>
    <row r="219" spans="1:17" x14ac:dyDescent="0.2">
      <c r="A219" s="45">
        <v>13</v>
      </c>
      <c r="B219" s="45">
        <v>85</v>
      </c>
      <c r="E219" t="s">
        <v>113</v>
      </c>
    </row>
    <row r="220" spans="1:17" x14ac:dyDescent="0.2">
      <c r="A220" s="45">
        <v>14</v>
      </c>
      <c r="B220" s="45">
        <v>91</v>
      </c>
    </row>
    <row r="221" spans="1:17" x14ac:dyDescent="0.2">
      <c r="A221" s="45">
        <v>15</v>
      </c>
      <c r="B221" s="45">
        <v>97</v>
      </c>
      <c r="E221" s="49" t="s">
        <v>118</v>
      </c>
    </row>
    <row r="222" spans="1:17" x14ac:dyDescent="0.2">
      <c r="A222" s="45">
        <v>16</v>
      </c>
      <c r="B222" s="45">
        <v>103</v>
      </c>
      <c r="E222" s="49" t="s">
        <v>117</v>
      </c>
    </row>
    <row r="223" spans="1:17" x14ac:dyDescent="0.2">
      <c r="A223" s="45">
        <v>17</v>
      </c>
      <c r="B223" s="45">
        <v>109</v>
      </c>
    </row>
    <row r="224" spans="1:17" x14ac:dyDescent="0.2">
      <c r="A224" s="45">
        <v>18</v>
      </c>
      <c r="B224" s="45">
        <v>115</v>
      </c>
    </row>
    <row r="225" spans="1:3" x14ac:dyDescent="0.2">
      <c r="A225" s="45">
        <v>19</v>
      </c>
      <c r="B225" s="45">
        <v>121</v>
      </c>
    </row>
    <row r="226" spans="1:3" x14ac:dyDescent="0.2">
      <c r="A226" s="45">
        <v>20</v>
      </c>
      <c r="B226" s="45">
        <v>127</v>
      </c>
    </row>
    <row r="227" spans="1:3" x14ac:dyDescent="0.2">
      <c r="A227" s="45">
        <v>21</v>
      </c>
      <c r="B227" s="45">
        <v>133</v>
      </c>
    </row>
    <row r="228" spans="1:3" x14ac:dyDescent="0.2">
      <c r="A228" s="45">
        <v>22</v>
      </c>
      <c r="B228" s="45">
        <v>139</v>
      </c>
    </row>
    <row r="229" spans="1:3" x14ac:dyDescent="0.2">
      <c r="A229" s="45">
        <v>23</v>
      </c>
      <c r="B229" s="45">
        <v>145</v>
      </c>
    </row>
    <row r="230" spans="1:3" x14ac:dyDescent="0.2">
      <c r="A230" s="45">
        <v>24</v>
      </c>
      <c r="B230" s="45">
        <v>151</v>
      </c>
    </row>
    <row r="231" spans="1:3" x14ac:dyDescent="0.2">
      <c r="A231" s="45">
        <v>25</v>
      </c>
      <c r="B231" s="45">
        <v>157</v>
      </c>
    </row>
    <row r="232" spans="1:3" x14ac:dyDescent="0.2">
      <c r="A232" s="45">
        <v>26</v>
      </c>
      <c r="B232" s="45">
        <v>163</v>
      </c>
    </row>
    <row r="233" spans="1:3" x14ac:dyDescent="0.2">
      <c r="A233" s="45">
        <v>27</v>
      </c>
      <c r="B233" s="45">
        <v>169</v>
      </c>
    </row>
    <row r="234" spans="1:3" x14ac:dyDescent="0.2">
      <c r="A234" s="45">
        <v>28</v>
      </c>
      <c r="B234" s="45">
        <v>175</v>
      </c>
    </row>
    <row r="235" spans="1:3" x14ac:dyDescent="0.2">
      <c r="A235" s="45">
        <v>29</v>
      </c>
      <c r="B235" s="45">
        <v>181</v>
      </c>
    </row>
    <row r="236" spans="1:3" x14ac:dyDescent="0.2">
      <c r="A236" s="45">
        <v>30</v>
      </c>
      <c r="B236" s="45">
        <v>187</v>
      </c>
    </row>
    <row r="237" spans="1:3" x14ac:dyDescent="0.2">
      <c r="A237" s="45">
        <v>31</v>
      </c>
      <c r="B237" s="45">
        <v>193</v>
      </c>
    </row>
    <row r="238" spans="1:3" x14ac:dyDescent="0.2">
      <c r="A238" s="45">
        <v>32</v>
      </c>
      <c r="B238" s="45">
        <v>199</v>
      </c>
    </row>
    <row r="239" spans="1:3" x14ac:dyDescent="0.2">
      <c r="C239"/>
    </row>
    <row r="240" spans="1:3" x14ac:dyDescent="0.2">
      <c r="B240"/>
      <c r="C240"/>
    </row>
    <row r="241" spans="2:4" x14ac:dyDescent="0.2">
      <c r="B241"/>
      <c r="C241"/>
      <c r="D241"/>
    </row>
    <row r="242" spans="2:4" x14ac:dyDescent="0.2">
      <c r="B242"/>
      <c r="C242"/>
      <c r="D242"/>
    </row>
    <row r="243" spans="2:4" x14ac:dyDescent="0.2">
      <c r="D243"/>
    </row>
    <row r="244" spans="2:4" x14ac:dyDescent="0.2">
      <c r="D244"/>
    </row>
    <row r="274" spans="1:1" x14ac:dyDescent="0.2">
      <c r="A274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S274"/>
  <sheetViews>
    <sheetView showGridLines="0" zoomScale="90" zoomScaleNormal="90" workbookViewId="0"/>
  </sheetViews>
  <sheetFormatPr defaultRowHeight="12.75" x14ac:dyDescent="0.2"/>
  <cols>
    <col min="2" max="2" width="15.85546875" style="1" customWidth="1"/>
    <col min="3" max="3" width="23.7109375" style="1" customWidth="1"/>
    <col min="4" max="4" width="23" style="1" customWidth="1"/>
    <col min="5" max="16" width="7.7109375" customWidth="1"/>
    <col min="17" max="17" width="9.140625" style="1"/>
  </cols>
  <sheetData>
    <row r="1" spans="1:19" ht="15.95" customHeight="1" x14ac:dyDescent="0.2">
      <c r="M1" t="s">
        <v>54</v>
      </c>
    </row>
    <row r="2" spans="1:19" ht="15.95" customHeight="1" x14ac:dyDescent="0.2">
      <c r="A2" t="s">
        <v>55</v>
      </c>
      <c r="B2" s="58" t="s">
        <v>119</v>
      </c>
      <c r="C2" s="59"/>
      <c r="D2" s="60"/>
    </row>
    <row r="3" spans="1:19" ht="15.95" customHeight="1" x14ac:dyDescent="0.2">
      <c r="B3" s="27" t="s">
        <v>56</v>
      </c>
      <c r="Q3" s="33"/>
      <c r="R3" s="34" t="s">
        <v>58</v>
      </c>
      <c r="S3" s="30">
        <v>0.9</v>
      </c>
    </row>
    <row r="4" spans="1:19" ht="15.95" customHeight="1" x14ac:dyDescent="0.2">
      <c r="B4" s="26" t="s">
        <v>108</v>
      </c>
      <c r="Q4" s="37"/>
      <c r="R4" s="38" t="s">
        <v>59</v>
      </c>
      <c r="S4" s="31">
        <v>1.1000000000000001</v>
      </c>
    </row>
    <row r="5" spans="1:19" ht="15.95" customHeight="1" x14ac:dyDescent="0.2">
      <c r="B5" s="26" t="s">
        <v>103</v>
      </c>
      <c r="Q5" s="35"/>
      <c r="R5" s="32" t="s">
        <v>60</v>
      </c>
      <c r="S5" s="36">
        <v>0.6</v>
      </c>
    </row>
    <row r="6" spans="1:19" ht="15.95" customHeight="1" x14ac:dyDescent="0.2">
      <c r="B6" s="26" t="s">
        <v>104</v>
      </c>
      <c r="Q6" s="37"/>
      <c r="R6" s="38" t="s">
        <v>60</v>
      </c>
      <c r="S6" s="31">
        <v>1.4</v>
      </c>
    </row>
    <row r="7" spans="1:19" ht="15.95" customHeight="1" x14ac:dyDescent="0.2">
      <c r="B7" s="50" t="s">
        <v>114</v>
      </c>
      <c r="C7" s="51"/>
      <c r="D7" s="51"/>
      <c r="E7" s="52"/>
      <c r="F7" s="53"/>
      <c r="Q7" s="43"/>
      <c r="R7" s="32"/>
      <c r="S7" s="44"/>
    </row>
    <row r="8" spans="1:19" ht="15.95" customHeight="1" x14ac:dyDescent="0.2">
      <c r="B8" s="54" t="s">
        <v>113</v>
      </c>
      <c r="C8" s="55"/>
      <c r="D8" s="55"/>
      <c r="E8" s="56"/>
      <c r="F8" s="57"/>
      <c r="Q8" s="43"/>
      <c r="R8" s="32"/>
      <c r="S8" s="44"/>
    </row>
    <row r="9" spans="1:19" ht="15.95" customHeight="1" x14ac:dyDescent="0.2">
      <c r="Q9" s="43"/>
      <c r="R9" s="32"/>
      <c r="S9" s="44"/>
    </row>
    <row r="10" spans="1:19" ht="15.95" customHeight="1" x14ac:dyDescent="0.2">
      <c r="B10" s="26" t="s">
        <v>110</v>
      </c>
    </row>
    <row r="11" spans="1:19" ht="15.95" customHeight="1" x14ac:dyDescent="0.2">
      <c r="B11" s="18"/>
      <c r="C11" s="22"/>
      <c r="D11" s="25"/>
      <c r="E11" s="5" t="s">
        <v>14</v>
      </c>
      <c r="F11" s="3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ht="15.95" customHeight="1" x14ac:dyDescent="0.2">
      <c r="B12" s="18" t="s">
        <v>0</v>
      </c>
      <c r="C12" s="22" t="s">
        <v>1</v>
      </c>
      <c r="D12" s="25" t="s">
        <v>2</v>
      </c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10</v>
      </c>
      <c r="K12" s="3">
        <v>20</v>
      </c>
      <c r="L12" s="3">
        <v>30</v>
      </c>
      <c r="M12" s="3">
        <v>40</v>
      </c>
      <c r="N12" s="3">
        <v>50</v>
      </c>
      <c r="O12" s="3">
        <v>60</v>
      </c>
      <c r="P12" s="3">
        <v>70</v>
      </c>
      <c r="Q12" s="3"/>
    </row>
    <row r="13" spans="1:19" ht="15.95" customHeight="1" x14ac:dyDescent="0.2">
      <c r="B13" s="19">
        <v>2948</v>
      </c>
      <c r="C13" s="23" t="s">
        <v>90</v>
      </c>
      <c r="D13" s="23" t="s">
        <v>96</v>
      </c>
      <c r="E13" s="6">
        <v>2.4</v>
      </c>
      <c r="F13" s="6">
        <v>3</v>
      </c>
      <c r="G13" s="8">
        <v>4</v>
      </c>
      <c r="H13" s="6">
        <v>4.7</v>
      </c>
      <c r="I13" s="6">
        <v>5.4</v>
      </c>
      <c r="J13" s="8">
        <v>9</v>
      </c>
      <c r="K13" s="6">
        <v>15.7</v>
      </c>
      <c r="L13" s="6">
        <v>22.1</v>
      </c>
      <c r="M13" s="6">
        <v>28</v>
      </c>
      <c r="N13" s="6">
        <v>33.799999999999997</v>
      </c>
      <c r="O13" s="6">
        <v>39.299999999999997</v>
      </c>
      <c r="P13" s="8">
        <v>44.8</v>
      </c>
      <c r="Q13" s="9" t="s">
        <v>3</v>
      </c>
    </row>
    <row r="14" spans="1:19" ht="15.95" customHeight="1" x14ac:dyDescent="0.2">
      <c r="B14" s="19" t="s">
        <v>61</v>
      </c>
      <c r="C14" s="23" t="s">
        <v>49</v>
      </c>
      <c r="D14" s="23" t="s">
        <v>97</v>
      </c>
      <c r="E14" s="10">
        <v>0.5</v>
      </c>
      <c r="F14" s="10">
        <v>1</v>
      </c>
      <c r="G14" s="11">
        <v>1.5</v>
      </c>
      <c r="H14" s="10">
        <v>1.6</v>
      </c>
      <c r="I14" s="10">
        <v>1.5</v>
      </c>
      <c r="J14" s="11">
        <v>2.2000000000000002</v>
      </c>
      <c r="K14" s="10">
        <v>4.5</v>
      </c>
      <c r="L14" s="10">
        <v>8.1</v>
      </c>
      <c r="M14" s="10">
        <v>11.8</v>
      </c>
      <c r="N14" s="10">
        <v>15.9</v>
      </c>
      <c r="O14" s="10">
        <v>19.7</v>
      </c>
      <c r="P14" s="11">
        <v>23.7</v>
      </c>
      <c r="Q14" s="9" t="s">
        <v>4</v>
      </c>
    </row>
    <row r="15" spans="1:19" ht="15.95" customHeight="1" x14ac:dyDescent="0.2">
      <c r="B15" s="19" t="s">
        <v>12</v>
      </c>
      <c r="C15" s="23" t="s">
        <v>48</v>
      </c>
      <c r="D15" s="23" t="s">
        <v>98</v>
      </c>
      <c r="E15" s="12">
        <v>0.2</v>
      </c>
      <c r="F15" s="10">
        <v>0.4</v>
      </c>
      <c r="G15" s="11">
        <v>0.9</v>
      </c>
      <c r="H15" s="10">
        <v>1.5</v>
      </c>
      <c r="I15" s="10">
        <v>2</v>
      </c>
      <c r="J15" s="11">
        <v>5.0999999999999996</v>
      </c>
      <c r="K15" s="10">
        <v>9.4</v>
      </c>
      <c r="L15" s="10">
        <v>12.2</v>
      </c>
      <c r="M15" s="10">
        <v>14.3</v>
      </c>
      <c r="N15" s="10">
        <v>16.3</v>
      </c>
      <c r="O15" s="10">
        <v>18</v>
      </c>
      <c r="P15" s="11">
        <v>19.399999999999999</v>
      </c>
      <c r="Q15" s="9" t="s">
        <v>6</v>
      </c>
    </row>
    <row r="16" spans="1:19" ht="15.95" customHeight="1" x14ac:dyDescent="0.2">
      <c r="B16" s="19" t="s">
        <v>11</v>
      </c>
      <c r="C16" s="23" t="s">
        <v>91</v>
      </c>
      <c r="D16" s="23">
        <v>18.5</v>
      </c>
      <c r="E16" s="10">
        <v>9.6</v>
      </c>
      <c r="F16" s="10">
        <v>9.6</v>
      </c>
      <c r="G16" s="11">
        <v>9.6</v>
      </c>
      <c r="H16" s="10">
        <v>9.6</v>
      </c>
      <c r="I16" s="10">
        <v>9.6</v>
      </c>
      <c r="J16" s="11">
        <v>9.5</v>
      </c>
      <c r="K16" s="10">
        <v>9.4</v>
      </c>
      <c r="L16" s="10">
        <v>9.4</v>
      </c>
      <c r="M16" s="10">
        <v>9.4</v>
      </c>
      <c r="N16" s="10">
        <v>9.4</v>
      </c>
      <c r="O16" s="10">
        <v>9.5</v>
      </c>
      <c r="P16" s="11">
        <v>9.6</v>
      </c>
      <c r="Q16" s="9" t="s">
        <v>8</v>
      </c>
      <c r="R16" s="28">
        <f>SUM(E16:P16)/12</f>
        <v>9.5166666666666675</v>
      </c>
      <c r="S16" s="29">
        <f>IF((R16/D16)&lt;=$S$3,(R16/D16),IF((R16/D16)&gt;=$S$4,(R16/D16),"ok"))</f>
        <v>0.51441441441441449</v>
      </c>
    </row>
    <row r="17" spans="2:19" ht="15.95" customHeight="1" x14ac:dyDescent="0.2">
      <c r="B17" s="19" t="s">
        <v>66</v>
      </c>
      <c r="C17" s="23"/>
      <c r="D17" s="23">
        <v>2</v>
      </c>
      <c r="E17" s="10">
        <v>1.7</v>
      </c>
      <c r="F17" s="10">
        <v>1.6</v>
      </c>
      <c r="G17" s="11">
        <v>1.6</v>
      </c>
      <c r="H17" s="10">
        <v>1.6</v>
      </c>
      <c r="I17" s="10">
        <v>1.9</v>
      </c>
      <c r="J17" s="11">
        <v>1.7</v>
      </c>
      <c r="K17" s="10">
        <v>1.8</v>
      </c>
      <c r="L17" s="10">
        <v>1.8</v>
      </c>
      <c r="M17" s="10">
        <v>1.9</v>
      </c>
      <c r="N17" s="10">
        <v>1.6</v>
      </c>
      <c r="O17" s="10">
        <v>1.6</v>
      </c>
      <c r="P17" s="11">
        <v>1.7</v>
      </c>
      <c r="Q17" s="9" t="s">
        <v>9</v>
      </c>
      <c r="R17" s="28">
        <f>SUM(E17:P17)/12</f>
        <v>1.7083333333333337</v>
      </c>
      <c r="S17" s="29" t="str">
        <f>IF((R17/D17)&lt;=$S$5,(R17/D17),IF((R17/D17)&gt;=$S$6,(R17/D17),"ok"))</f>
        <v>ok</v>
      </c>
    </row>
    <row r="18" spans="2:19" ht="15.95" customHeight="1" x14ac:dyDescent="0.2">
      <c r="B18" s="20"/>
      <c r="C18" s="20"/>
      <c r="D18" s="2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9" ht="15.95" customHeight="1" x14ac:dyDescent="0.2">
      <c r="B19" s="21">
        <v>2947</v>
      </c>
      <c r="C19" s="24" t="s">
        <v>90</v>
      </c>
      <c r="D19" s="24" t="s">
        <v>51</v>
      </c>
      <c r="E19" s="14">
        <v>1.7</v>
      </c>
      <c r="F19" s="14">
        <v>2.1</v>
      </c>
      <c r="G19" s="8">
        <v>2.8</v>
      </c>
      <c r="H19" s="14">
        <v>3.8</v>
      </c>
      <c r="I19" s="14">
        <v>4.5999999999999996</v>
      </c>
      <c r="J19" s="8">
        <v>8.8000000000000007</v>
      </c>
      <c r="K19" s="14">
        <v>17.399999999999999</v>
      </c>
      <c r="L19" s="14">
        <v>25.9</v>
      </c>
      <c r="M19" s="14">
        <v>34.200000000000003</v>
      </c>
      <c r="N19" s="14">
        <v>42.3</v>
      </c>
      <c r="O19" s="14">
        <v>49.8</v>
      </c>
      <c r="P19" s="8">
        <v>56.9</v>
      </c>
      <c r="Q19" s="16" t="s">
        <v>3</v>
      </c>
    </row>
    <row r="20" spans="2:19" ht="15.95" customHeight="1" x14ac:dyDescent="0.2">
      <c r="B20" s="21" t="s">
        <v>61</v>
      </c>
      <c r="C20" s="24" t="s">
        <v>47</v>
      </c>
      <c r="D20" s="24" t="s">
        <v>97</v>
      </c>
      <c r="E20" s="17">
        <v>-0.2</v>
      </c>
      <c r="F20" s="17">
        <v>-0.2</v>
      </c>
      <c r="G20" s="11">
        <v>0.1</v>
      </c>
      <c r="H20" s="17">
        <v>0.6</v>
      </c>
      <c r="I20" s="17">
        <v>1.2</v>
      </c>
      <c r="J20" s="11">
        <v>3.9</v>
      </c>
      <c r="K20" s="17">
        <v>10.5</v>
      </c>
      <c r="L20" s="17">
        <v>17.7</v>
      </c>
      <c r="M20" s="17">
        <v>24.5</v>
      </c>
      <c r="N20" s="17">
        <v>30.9</v>
      </c>
      <c r="O20" s="17">
        <v>37.200000000000003</v>
      </c>
      <c r="P20" s="11">
        <v>43</v>
      </c>
      <c r="Q20" s="16" t="s">
        <v>4</v>
      </c>
    </row>
    <row r="21" spans="2:19" ht="15.95" customHeight="1" x14ac:dyDescent="0.2">
      <c r="B21" s="21" t="s">
        <v>5</v>
      </c>
      <c r="C21" s="24" t="s">
        <v>48</v>
      </c>
      <c r="D21" s="24" t="s">
        <v>52</v>
      </c>
      <c r="E21" s="12">
        <v>0.2</v>
      </c>
      <c r="F21" s="17">
        <v>0.5</v>
      </c>
      <c r="G21" s="11">
        <v>0.9</v>
      </c>
      <c r="H21" s="17">
        <v>1.4</v>
      </c>
      <c r="I21" s="17">
        <v>1.8</v>
      </c>
      <c r="J21" s="11">
        <v>3.2</v>
      </c>
      <c r="K21" s="17">
        <v>5.2</v>
      </c>
      <c r="L21" s="17">
        <v>6.9</v>
      </c>
      <c r="M21" s="17">
        <v>8.3000000000000007</v>
      </c>
      <c r="N21" s="17">
        <v>9.6999999999999993</v>
      </c>
      <c r="O21" s="17">
        <v>10.9</v>
      </c>
      <c r="P21" s="11">
        <v>12.2</v>
      </c>
      <c r="Q21" s="16" t="s">
        <v>6</v>
      </c>
    </row>
    <row r="22" spans="2:19" ht="15.95" customHeight="1" x14ac:dyDescent="0.2">
      <c r="B22" s="21" t="s">
        <v>26</v>
      </c>
      <c r="C22" s="24" t="s">
        <v>91</v>
      </c>
      <c r="D22" s="24">
        <v>18.7</v>
      </c>
      <c r="E22" s="17">
        <v>9.6</v>
      </c>
      <c r="F22" s="17">
        <v>9.6</v>
      </c>
      <c r="G22" s="11">
        <v>9.6</v>
      </c>
      <c r="H22" s="17">
        <v>9.6</v>
      </c>
      <c r="I22" s="17">
        <v>9.5</v>
      </c>
      <c r="J22" s="11">
        <v>9.5</v>
      </c>
      <c r="K22" s="17">
        <v>9.4</v>
      </c>
      <c r="L22" s="17">
        <v>9.4</v>
      </c>
      <c r="M22" s="17">
        <v>9.4</v>
      </c>
      <c r="N22" s="17">
        <v>9.4</v>
      </c>
      <c r="O22" s="17">
        <v>9.5</v>
      </c>
      <c r="P22" s="11">
        <v>9.6</v>
      </c>
      <c r="Q22" s="16" t="s">
        <v>8</v>
      </c>
      <c r="R22" s="28">
        <f>SUM(E22:P22)/12</f>
        <v>9.5083333333333346</v>
      </c>
      <c r="S22" s="29">
        <f>IF((R22/D22)&lt;=$S$3,(R22/D22),IF((R22/D22)&gt;=$S$4,(R22/D22),"ok"))</f>
        <v>0.5084670231729056</v>
      </c>
    </row>
    <row r="23" spans="2:19" ht="15.95" customHeight="1" x14ac:dyDescent="0.2">
      <c r="B23" s="21" t="s">
        <v>67</v>
      </c>
      <c r="C23" s="24"/>
      <c r="D23" s="24">
        <v>1.7</v>
      </c>
      <c r="E23" s="17">
        <v>1.7</v>
      </c>
      <c r="F23" s="17">
        <v>1.8</v>
      </c>
      <c r="G23" s="11">
        <v>1.8</v>
      </c>
      <c r="H23" s="17">
        <v>1.8</v>
      </c>
      <c r="I23" s="17">
        <v>1.6</v>
      </c>
      <c r="J23" s="11">
        <v>1.7</v>
      </c>
      <c r="K23" s="17">
        <v>1.7</v>
      </c>
      <c r="L23" s="17">
        <v>1.3</v>
      </c>
      <c r="M23" s="17">
        <v>1.4</v>
      </c>
      <c r="N23" s="17">
        <v>1.7</v>
      </c>
      <c r="O23" s="17">
        <v>1.7</v>
      </c>
      <c r="P23" s="11">
        <v>1.7</v>
      </c>
      <c r="Q23" s="16" t="s">
        <v>9</v>
      </c>
      <c r="R23" s="28">
        <f>SUM(E23:P23)/12</f>
        <v>1.6583333333333332</v>
      </c>
      <c r="S23" s="29" t="str">
        <f>IF((R23/D23)&lt;=$S$5,(R23/D23),IF((R23/D23)&gt;=$S$6,(R23/D23),"ok"))</f>
        <v>ok</v>
      </c>
    </row>
    <row r="24" spans="2:19" ht="15.95" customHeight="1" x14ac:dyDescent="0.2">
      <c r="B24" s="20"/>
      <c r="C24" s="20"/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ht="15.95" customHeight="1" x14ac:dyDescent="0.2">
      <c r="B25" s="19">
        <v>2938</v>
      </c>
      <c r="C25" s="23" t="s">
        <v>90</v>
      </c>
      <c r="D25" s="23" t="s">
        <v>96</v>
      </c>
      <c r="E25" s="6">
        <v>3.3</v>
      </c>
      <c r="F25" s="6">
        <v>4.4000000000000004</v>
      </c>
      <c r="G25" s="8">
        <v>5.2</v>
      </c>
      <c r="H25" s="6">
        <v>6.2</v>
      </c>
      <c r="I25" s="6">
        <v>7</v>
      </c>
      <c r="J25" s="8">
        <v>9.9</v>
      </c>
      <c r="K25" s="6">
        <v>14</v>
      </c>
      <c r="L25" s="6">
        <v>19.100000000000001</v>
      </c>
      <c r="M25" s="6">
        <v>24.3</v>
      </c>
      <c r="N25" s="6">
        <v>29.8</v>
      </c>
      <c r="O25" s="6">
        <v>34.9</v>
      </c>
      <c r="P25" s="8">
        <v>40.200000000000003</v>
      </c>
      <c r="Q25" s="9" t="s">
        <v>3</v>
      </c>
    </row>
    <row r="26" spans="2:19" ht="15.95" customHeight="1" x14ac:dyDescent="0.2">
      <c r="B26" s="19" t="s">
        <v>62</v>
      </c>
      <c r="C26" s="23" t="s">
        <v>47</v>
      </c>
      <c r="D26" s="23" t="s">
        <v>97</v>
      </c>
      <c r="E26" s="10">
        <v>0.1</v>
      </c>
      <c r="F26" s="10">
        <v>0.8</v>
      </c>
      <c r="G26" s="11">
        <v>1.2</v>
      </c>
      <c r="H26" s="10">
        <v>1.5</v>
      </c>
      <c r="I26" s="10">
        <v>1.7</v>
      </c>
      <c r="J26" s="11">
        <v>2.2999999999999998</v>
      </c>
      <c r="K26" s="10">
        <v>3.4</v>
      </c>
      <c r="L26" s="10">
        <v>6.5</v>
      </c>
      <c r="M26" s="10">
        <v>9.6999999999999993</v>
      </c>
      <c r="N26" s="10">
        <v>13.6</v>
      </c>
      <c r="O26" s="10">
        <v>17.2</v>
      </c>
      <c r="P26" s="11">
        <v>20.8</v>
      </c>
      <c r="Q26" s="9" t="s">
        <v>4</v>
      </c>
    </row>
    <row r="27" spans="2:19" ht="15.95" customHeight="1" x14ac:dyDescent="0.2">
      <c r="B27" s="19" t="s">
        <v>5</v>
      </c>
      <c r="C27" s="23" t="s">
        <v>48</v>
      </c>
      <c r="D27" s="23" t="s">
        <v>98</v>
      </c>
      <c r="E27" s="12">
        <v>0.2</v>
      </c>
      <c r="F27" s="10">
        <v>0.6</v>
      </c>
      <c r="G27" s="11">
        <v>1</v>
      </c>
      <c r="H27" s="10">
        <v>1.6</v>
      </c>
      <c r="I27" s="10">
        <v>2.2000000000000002</v>
      </c>
      <c r="J27" s="11">
        <v>4.7</v>
      </c>
      <c r="K27" s="10">
        <v>7.7</v>
      </c>
      <c r="L27" s="10">
        <v>9.6999999999999993</v>
      </c>
      <c r="M27" s="10">
        <v>11.5</v>
      </c>
      <c r="N27" s="10">
        <v>13.3</v>
      </c>
      <c r="O27" s="10">
        <v>14.9</v>
      </c>
      <c r="P27" s="11">
        <v>16.399999999999999</v>
      </c>
      <c r="Q27" s="9" t="s">
        <v>6</v>
      </c>
    </row>
    <row r="28" spans="2:19" ht="15.95" customHeight="1" x14ac:dyDescent="0.2">
      <c r="B28" s="19" t="s">
        <v>7</v>
      </c>
      <c r="C28" s="23" t="s">
        <v>91</v>
      </c>
      <c r="D28" s="23">
        <v>19</v>
      </c>
      <c r="E28" s="10">
        <v>10.1</v>
      </c>
      <c r="F28" s="10">
        <v>10.1</v>
      </c>
      <c r="G28" s="11">
        <v>10.1</v>
      </c>
      <c r="H28" s="10">
        <v>10.1</v>
      </c>
      <c r="I28" s="10">
        <v>10</v>
      </c>
      <c r="J28" s="11">
        <v>9.9</v>
      </c>
      <c r="K28" s="10">
        <v>9.9</v>
      </c>
      <c r="L28" s="10">
        <v>9.9</v>
      </c>
      <c r="M28" s="10">
        <v>9.9</v>
      </c>
      <c r="N28" s="10">
        <v>9.9</v>
      </c>
      <c r="O28" s="10">
        <v>10</v>
      </c>
      <c r="P28" s="11">
        <v>10.1</v>
      </c>
      <c r="Q28" s="9" t="s">
        <v>8</v>
      </c>
      <c r="R28" s="28">
        <f>SUM(E28:P28)/12</f>
        <v>10.000000000000002</v>
      </c>
      <c r="S28" s="29">
        <f>IF((R28/D28)&lt;=$S$3,(R28/D28),IF((R28/D28)&gt;=$S$4,(R28/D28),"ok"))</f>
        <v>0.52631578947368429</v>
      </c>
    </row>
    <row r="29" spans="2:19" ht="15.95" customHeight="1" x14ac:dyDescent="0.2">
      <c r="B29" s="19" t="s">
        <v>68</v>
      </c>
      <c r="C29" s="23"/>
      <c r="D29" s="23">
        <v>3.1</v>
      </c>
      <c r="E29" s="10">
        <v>3</v>
      </c>
      <c r="F29" s="10">
        <v>3</v>
      </c>
      <c r="G29" s="11">
        <v>3</v>
      </c>
      <c r="H29" s="10">
        <v>3.1</v>
      </c>
      <c r="I29" s="10">
        <v>3.1</v>
      </c>
      <c r="J29" s="11">
        <v>2.9</v>
      </c>
      <c r="K29" s="10">
        <v>2.9</v>
      </c>
      <c r="L29" s="10">
        <v>2.9</v>
      </c>
      <c r="M29" s="10">
        <v>3.1</v>
      </c>
      <c r="N29" s="10">
        <v>2.9</v>
      </c>
      <c r="O29" s="10">
        <v>2.8</v>
      </c>
      <c r="P29" s="11">
        <v>3</v>
      </c>
      <c r="Q29" s="9" t="s">
        <v>9</v>
      </c>
      <c r="R29" s="28">
        <f>SUM(E29:P29)/12</f>
        <v>2.9749999999999996</v>
      </c>
      <c r="S29" s="29" t="str">
        <f>IF((R29/D29)&lt;=$S$5,(R29/D29),IF((R29/D29)&gt;=$S$6,(R29/D29),"ok"))</f>
        <v>ok</v>
      </c>
    </row>
    <row r="30" spans="2:19" ht="15.95" customHeight="1" x14ac:dyDescent="0.2">
      <c r="B30" s="20"/>
      <c r="C30" s="20"/>
      <c r="D30" s="20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9" ht="15.95" customHeight="1" x14ac:dyDescent="0.2">
      <c r="B31" s="21">
        <v>2937</v>
      </c>
      <c r="C31" s="24" t="s">
        <v>90</v>
      </c>
      <c r="D31" s="24" t="s">
        <v>96</v>
      </c>
      <c r="E31" s="14">
        <v>3.3</v>
      </c>
      <c r="F31" s="14">
        <v>4.4000000000000004</v>
      </c>
      <c r="G31" s="8">
        <v>5.3</v>
      </c>
      <c r="H31" s="14">
        <v>6.3</v>
      </c>
      <c r="I31" s="14">
        <v>7</v>
      </c>
      <c r="J31" s="8">
        <v>10.5</v>
      </c>
      <c r="K31" s="14">
        <v>14.9</v>
      </c>
      <c r="L31" s="14">
        <v>20.100000000000001</v>
      </c>
      <c r="M31" s="14">
        <v>25.6</v>
      </c>
      <c r="N31" s="14">
        <v>31.3</v>
      </c>
      <c r="O31" s="14">
        <v>36.799999999999997</v>
      </c>
      <c r="P31" s="8">
        <v>42.4</v>
      </c>
      <c r="Q31" s="16" t="s">
        <v>3</v>
      </c>
    </row>
    <row r="32" spans="2:19" ht="15.95" customHeight="1" x14ac:dyDescent="0.2">
      <c r="B32" s="21" t="s">
        <v>62</v>
      </c>
      <c r="C32" s="24" t="s">
        <v>47</v>
      </c>
      <c r="D32" s="24" t="s">
        <v>97</v>
      </c>
      <c r="E32" s="17">
        <v>0.2</v>
      </c>
      <c r="F32" s="17">
        <v>0.8</v>
      </c>
      <c r="G32" s="11">
        <v>1.2</v>
      </c>
      <c r="H32" s="17">
        <v>1.4</v>
      </c>
      <c r="I32" s="17">
        <v>1.7</v>
      </c>
      <c r="J32" s="11">
        <v>2.7</v>
      </c>
      <c r="K32" s="17">
        <v>4.2</v>
      </c>
      <c r="L32" s="17">
        <v>7.2</v>
      </c>
      <c r="M32" s="17">
        <v>11.1</v>
      </c>
      <c r="N32" s="17">
        <v>15</v>
      </c>
      <c r="O32" s="17">
        <v>19</v>
      </c>
      <c r="P32" s="11">
        <v>22.8</v>
      </c>
      <c r="Q32" s="16" t="s">
        <v>4</v>
      </c>
    </row>
    <row r="33" spans="2:19" ht="15.95" customHeight="1" x14ac:dyDescent="0.2">
      <c r="B33" s="21" t="s">
        <v>5</v>
      </c>
      <c r="C33" s="24" t="s">
        <v>48</v>
      </c>
      <c r="D33" s="24" t="s">
        <v>98</v>
      </c>
      <c r="E33" s="12">
        <v>0.2</v>
      </c>
      <c r="F33" s="17">
        <v>0.6</v>
      </c>
      <c r="G33" s="11">
        <v>0.9</v>
      </c>
      <c r="H33" s="17">
        <v>1.5</v>
      </c>
      <c r="I33" s="17">
        <v>2</v>
      </c>
      <c r="J33" s="11">
        <v>4.5</v>
      </c>
      <c r="K33" s="17">
        <v>7.6</v>
      </c>
      <c r="L33" s="17">
        <v>9.6</v>
      </c>
      <c r="M33" s="17">
        <v>11.5</v>
      </c>
      <c r="N33" s="17">
        <v>13.2</v>
      </c>
      <c r="O33" s="17">
        <v>14.7</v>
      </c>
      <c r="P33" s="11">
        <v>16.3</v>
      </c>
      <c r="Q33" s="16" t="s">
        <v>6</v>
      </c>
    </row>
    <row r="34" spans="2:19" ht="15.95" customHeight="1" x14ac:dyDescent="0.2">
      <c r="B34" s="21" t="s">
        <v>7</v>
      </c>
      <c r="C34" s="24" t="s">
        <v>91</v>
      </c>
      <c r="D34" s="24">
        <v>19.2</v>
      </c>
      <c r="E34" s="17">
        <v>10.1</v>
      </c>
      <c r="F34" s="17">
        <v>10.199999999999999</v>
      </c>
      <c r="G34" s="11">
        <v>10.199999999999999</v>
      </c>
      <c r="H34" s="17">
        <v>10.1</v>
      </c>
      <c r="I34" s="17">
        <v>10.1</v>
      </c>
      <c r="J34" s="11">
        <v>10.1</v>
      </c>
      <c r="K34" s="17">
        <v>10</v>
      </c>
      <c r="L34" s="17">
        <v>10</v>
      </c>
      <c r="M34" s="17">
        <v>9.9</v>
      </c>
      <c r="N34" s="17">
        <v>10</v>
      </c>
      <c r="O34" s="17">
        <v>10.1</v>
      </c>
      <c r="P34" s="11">
        <v>10.199999999999999</v>
      </c>
      <c r="Q34" s="16" t="s">
        <v>8</v>
      </c>
      <c r="R34" s="28">
        <f>SUM(E34:P34)/12</f>
        <v>10.083333333333334</v>
      </c>
      <c r="S34" s="29">
        <f>IF((R34/D34)&lt;=$S$3,(R34/D34),IF((R34/D34)&gt;=$S$4,(R34/D34),"ok"))</f>
        <v>0.52517361111111116</v>
      </c>
    </row>
    <row r="35" spans="2:19" ht="15.95" customHeight="1" x14ac:dyDescent="0.2">
      <c r="B35" s="21" t="s">
        <v>69</v>
      </c>
      <c r="C35" s="24"/>
      <c r="D35" s="24">
        <v>3</v>
      </c>
      <c r="E35" s="17">
        <v>2.9</v>
      </c>
      <c r="F35" s="17">
        <v>3</v>
      </c>
      <c r="G35" s="11">
        <v>3.2</v>
      </c>
      <c r="H35" s="17">
        <v>3.4</v>
      </c>
      <c r="I35" s="17">
        <v>3.3</v>
      </c>
      <c r="J35" s="11">
        <v>3.3</v>
      </c>
      <c r="K35" s="17">
        <v>3.1</v>
      </c>
      <c r="L35" s="17">
        <v>3.3</v>
      </c>
      <c r="M35" s="17">
        <v>3</v>
      </c>
      <c r="N35" s="17">
        <v>3.1</v>
      </c>
      <c r="O35" s="17">
        <v>3.1</v>
      </c>
      <c r="P35" s="11">
        <v>3.3</v>
      </c>
      <c r="Q35" s="16" t="s">
        <v>9</v>
      </c>
      <c r="R35" s="28">
        <f>SUM(E35:P35)/12</f>
        <v>3.1666666666666665</v>
      </c>
      <c r="S35" s="29" t="str">
        <f>IF((R35/D35)&lt;=$S$5,(R35/D35),IF((R35/D35)&gt;=$S$6,(R35/D35),"ok"))</f>
        <v>ok</v>
      </c>
    </row>
    <row r="36" spans="2:19" ht="15.95" customHeight="1" x14ac:dyDescent="0.2">
      <c r="B36" s="20"/>
      <c r="C36" s="20"/>
      <c r="D36" s="2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9" ht="15.95" customHeight="1" x14ac:dyDescent="0.2">
      <c r="B37" s="19">
        <v>2936</v>
      </c>
      <c r="C37" s="23" t="s">
        <v>90</v>
      </c>
      <c r="D37" s="23" t="s">
        <v>96</v>
      </c>
      <c r="E37" s="6">
        <v>2.4</v>
      </c>
      <c r="F37" s="6">
        <v>3.3</v>
      </c>
      <c r="G37" s="8">
        <v>4.2</v>
      </c>
      <c r="H37" s="6">
        <v>5.0999999999999996</v>
      </c>
      <c r="I37" s="6">
        <v>6.1</v>
      </c>
      <c r="J37" s="8">
        <v>9.6</v>
      </c>
      <c r="K37" s="6">
        <v>14.5</v>
      </c>
      <c r="L37" s="6">
        <v>20</v>
      </c>
      <c r="M37" s="6">
        <v>25.4</v>
      </c>
      <c r="N37" s="6">
        <v>31.1</v>
      </c>
      <c r="O37" s="6">
        <v>36.5</v>
      </c>
      <c r="P37" s="8">
        <v>41.9</v>
      </c>
      <c r="Q37" s="9" t="s">
        <v>3</v>
      </c>
    </row>
    <row r="38" spans="2:19" ht="15.95" customHeight="1" x14ac:dyDescent="0.2">
      <c r="B38" s="19" t="s">
        <v>62</v>
      </c>
      <c r="C38" s="23" t="s">
        <v>47</v>
      </c>
      <c r="D38" s="23" t="s">
        <v>97</v>
      </c>
      <c r="E38" s="10">
        <v>-0.1</v>
      </c>
      <c r="F38" s="10">
        <v>0.6</v>
      </c>
      <c r="G38" s="11">
        <v>1.2</v>
      </c>
      <c r="H38" s="10">
        <v>1.2</v>
      </c>
      <c r="I38" s="10">
        <v>1.7</v>
      </c>
      <c r="J38" s="11">
        <v>2.7</v>
      </c>
      <c r="K38" s="10">
        <v>3.8</v>
      </c>
      <c r="L38" s="10">
        <v>7.3</v>
      </c>
      <c r="M38" s="10">
        <v>11.2</v>
      </c>
      <c r="N38" s="10">
        <v>14.7</v>
      </c>
      <c r="O38" s="10">
        <v>18.600000000000001</v>
      </c>
      <c r="P38" s="11">
        <v>22.7</v>
      </c>
      <c r="Q38" s="9" t="s">
        <v>4</v>
      </c>
    </row>
    <row r="39" spans="2:19" ht="15.95" customHeight="1" x14ac:dyDescent="0.2">
      <c r="B39" s="19" t="s">
        <v>5</v>
      </c>
      <c r="C39" s="23" t="s">
        <v>48</v>
      </c>
      <c r="D39" s="23" t="s">
        <v>98</v>
      </c>
      <c r="E39" s="12">
        <v>0.2</v>
      </c>
      <c r="F39" s="10">
        <v>0.5</v>
      </c>
      <c r="G39" s="11">
        <v>1</v>
      </c>
      <c r="H39" s="10">
        <v>1.5</v>
      </c>
      <c r="I39" s="10">
        <v>2.1</v>
      </c>
      <c r="J39" s="11">
        <v>4.5</v>
      </c>
      <c r="K39" s="10">
        <v>7.5</v>
      </c>
      <c r="L39" s="10">
        <v>9.6</v>
      </c>
      <c r="M39" s="10">
        <v>11.4</v>
      </c>
      <c r="N39" s="10">
        <v>13.2</v>
      </c>
      <c r="O39" s="10">
        <v>14.7</v>
      </c>
      <c r="P39" s="11">
        <v>16.2</v>
      </c>
      <c r="Q39" s="9" t="s">
        <v>6</v>
      </c>
    </row>
    <row r="40" spans="2:19" ht="15.95" customHeight="1" x14ac:dyDescent="0.2">
      <c r="B40" s="19" t="s">
        <v>7</v>
      </c>
      <c r="C40" s="23" t="s">
        <v>91</v>
      </c>
      <c r="D40" s="23">
        <v>19.5</v>
      </c>
      <c r="E40" s="10">
        <v>10.1</v>
      </c>
      <c r="F40" s="10">
        <v>10.1</v>
      </c>
      <c r="G40" s="11">
        <v>10.1</v>
      </c>
      <c r="H40" s="10">
        <v>10</v>
      </c>
      <c r="I40" s="10">
        <v>10</v>
      </c>
      <c r="J40" s="11">
        <v>9.9</v>
      </c>
      <c r="K40" s="10">
        <v>9.8000000000000007</v>
      </c>
      <c r="L40" s="10">
        <v>9.8000000000000007</v>
      </c>
      <c r="M40" s="10">
        <v>9.8000000000000007</v>
      </c>
      <c r="N40" s="10">
        <v>9.8000000000000007</v>
      </c>
      <c r="O40" s="10">
        <v>9.9</v>
      </c>
      <c r="P40" s="11">
        <v>10</v>
      </c>
      <c r="Q40" s="9" t="s">
        <v>8</v>
      </c>
      <c r="R40" s="28">
        <f>SUM(E40:P40)/12</f>
        <v>9.9416666666666664</v>
      </c>
      <c r="S40" s="29">
        <f>IF((R40/D40)&lt;=$S$3,(R40/D40),IF((R40/D40)&gt;=$S$4,(R40/D40),"ok"))</f>
        <v>0.50982905982905979</v>
      </c>
    </row>
    <row r="41" spans="2:19" ht="15.95" customHeight="1" x14ac:dyDescent="0.2">
      <c r="B41" s="19" t="s">
        <v>70</v>
      </c>
      <c r="C41" s="23"/>
      <c r="D41" s="23">
        <v>2.1</v>
      </c>
      <c r="E41" s="10">
        <v>2.2999999999999998</v>
      </c>
      <c r="F41" s="10">
        <v>2.2000000000000002</v>
      </c>
      <c r="G41" s="11">
        <v>2</v>
      </c>
      <c r="H41" s="10">
        <v>2.4</v>
      </c>
      <c r="I41" s="10">
        <v>2.2999999999999998</v>
      </c>
      <c r="J41" s="11">
        <v>2.4</v>
      </c>
      <c r="K41" s="10">
        <v>3.2</v>
      </c>
      <c r="L41" s="10">
        <v>3.1</v>
      </c>
      <c r="M41" s="10">
        <v>2.8</v>
      </c>
      <c r="N41" s="10">
        <v>3.2</v>
      </c>
      <c r="O41" s="10">
        <v>3.2</v>
      </c>
      <c r="P41" s="11">
        <v>3</v>
      </c>
      <c r="Q41" s="9" t="s">
        <v>9</v>
      </c>
      <c r="R41" s="28">
        <f>SUM(E41:P41)/12</f>
        <v>2.6750000000000003</v>
      </c>
      <c r="S41" s="29" t="str">
        <f>IF((R41/D41)&lt;=$S$5,(R41/D41),IF((R41/D41)&gt;=$S$6,(R41/D41),"ok"))</f>
        <v>ok</v>
      </c>
    </row>
    <row r="42" spans="2:19" ht="15.95" customHeight="1" x14ac:dyDescent="0.2">
      <c r="B42" s="20"/>
      <c r="C42" s="20"/>
      <c r="D42" s="2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9" ht="15.95" customHeight="1" x14ac:dyDescent="0.2">
      <c r="B43" s="21">
        <v>2935</v>
      </c>
      <c r="C43" s="24" t="s">
        <v>90</v>
      </c>
      <c r="D43" s="24" t="s">
        <v>96</v>
      </c>
      <c r="E43" s="14">
        <v>2.5</v>
      </c>
      <c r="F43" s="14">
        <v>3.6</v>
      </c>
      <c r="G43" s="8">
        <v>4.5</v>
      </c>
      <c r="H43" s="14">
        <v>5.3</v>
      </c>
      <c r="I43" s="14">
        <v>6.1</v>
      </c>
      <c r="J43" s="8">
        <v>9.5</v>
      </c>
      <c r="K43" s="14">
        <v>14.7</v>
      </c>
      <c r="L43" s="14">
        <v>20.399999999999999</v>
      </c>
      <c r="M43" s="14">
        <v>26.2</v>
      </c>
      <c r="N43" s="14">
        <v>31.9</v>
      </c>
      <c r="O43" s="14">
        <v>37.200000000000003</v>
      </c>
      <c r="P43" s="8">
        <v>43</v>
      </c>
      <c r="Q43" s="16" t="s">
        <v>3</v>
      </c>
    </row>
    <row r="44" spans="2:19" ht="15.95" customHeight="1" x14ac:dyDescent="0.2">
      <c r="B44" s="21" t="s">
        <v>62</v>
      </c>
      <c r="C44" s="24" t="s">
        <v>47</v>
      </c>
      <c r="D44" s="24" t="s">
        <v>97</v>
      </c>
      <c r="E44" s="17">
        <v>0.6</v>
      </c>
      <c r="F44" s="17">
        <v>1.3</v>
      </c>
      <c r="G44" s="11">
        <v>1.8</v>
      </c>
      <c r="H44" s="17">
        <v>2.2000000000000002</v>
      </c>
      <c r="I44" s="17">
        <v>2.2999999999999998</v>
      </c>
      <c r="J44" s="11">
        <v>2.8</v>
      </c>
      <c r="K44" s="17">
        <v>4.5</v>
      </c>
      <c r="L44" s="17">
        <v>8.3000000000000007</v>
      </c>
      <c r="M44" s="17">
        <v>12.1</v>
      </c>
      <c r="N44" s="17">
        <v>16.3</v>
      </c>
      <c r="O44" s="17">
        <v>20.2</v>
      </c>
      <c r="P44" s="11">
        <v>24.7</v>
      </c>
      <c r="Q44" s="16" t="s">
        <v>4</v>
      </c>
    </row>
    <row r="45" spans="2:19" ht="15.95" customHeight="1" x14ac:dyDescent="0.2">
      <c r="B45" s="21" t="s">
        <v>5</v>
      </c>
      <c r="C45" s="24" t="s">
        <v>48</v>
      </c>
      <c r="D45" s="24" t="s">
        <v>98</v>
      </c>
      <c r="E45" s="12">
        <v>0.2</v>
      </c>
      <c r="F45" s="17">
        <v>0.5</v>
      </c>
      <c r="G45" s="11">
        <v>0.9</v>
      </c>
      <c r="H45" s="17">
        <v>1.4</v>
      </c>
      <c r="I45" s="17">
        <v>2</v>
      </c>
      <c r="J45" s="11">
        <v>4.3</v>
      </c>
      <c r="K45" s="17">
        <v>7.6</v>
      </c>
      <c r="L45" s="17">
        <v>9.6999999999999993</v>
      </c>
      <c r="M45" s="17">
        <v>11.4</v>
      </c>
      <c r="N45" s="17">
        <v>13.1</v>
      </c>
      <c r="O45" s="17">
        <v>14.6</v>
      </c>
      <c r="P45" s="11">
        <v>16.2</v>
      </c>
      <c r="Q45" s="16" t="s">
        <v>6</v>
      </c>
    </row>
    <row r="46" spans="2:19" ht="15.95" customHeight="1" x14ac:dyDescent="0.2">
      <c r="B46" s="21" t="s">
        <v>7</v>
      </c>
      <c r="C46" s="24" t="s">
        <v>91</v>
      </c>
      <c r="D46" s="24">
        <v>19.8</v>
      </c>
      <c r="E46" s="17">
        <v>10.199999999999999</v>
      </c>
      <c r="F46" s="17">
        <v>10.199999999999999</v>
      </c>
      <c r="G46" s="11">
        <v>10.1</v>
      </c>
      <c r="H46" s="17">
        <v>10.1</v>
      </c>
      <c r="I46" s="17">
        <v>10.1</v>
      </c>
      <c r="J46" s="11">
        <v>10</v>
      </c>
      <c r="K46" s="17">
        <v>10</v>
      </c>
      <c r="L46" s="17">
        <v>10</v>
      </c>
      <c r="M46" s="17">
        <v>10</v>
      </c>
      <c r="N46" s="17">
        <v>10</v>
      </c>
      <c r="O46" s="17">
        <v>10.1</v>
      </c>
      <c r="P46" s="11">
        <v>10.199999999999999</v>
      </c>
      <c r="Q46" s="16" t="s">
        <v>8</v>
      </c>
      <c r="R46" s="28">
        <f>SUM(E46:P46)/12</f>
        <v>10.083333333333334</v>
      </c>
      <c r="S46" s="29">
        <f>IF((R46/D46)&lt;=$S$3,(R46/D46),IF((R46/D46)&gt;=$S$4,(R46/D46),"ok"))</f>
        <v>0.5092592592592593</v>
      </c>
    </row>
    <row r="47" spans="2:19" ht="15.95" customHeight="1" x14ac:dyDescent="0.2">
      <c r="B47" s="21" t="s">
        <v>70</v>
      </c>
      <c r="C47" s="24"/>
      <c r="D47" s="24">
        <v>1.9</v>
      </c>
      <c r="E47" s="17">
        <v>1.7</v>
      </c>
      <c r="F47" s="17">
        <v>1.8</v>
      </c>
      <c r="G47" s="11">
        <v>1.8</v>
      </c>
      <c r="H47" s="17">
        <v>1.7</v>
      </c>
      <c r="I47" s="17">
        <v>1.8</v>
      </c>
      <c r="J47" s="11">
        <v>2.4</v>
      </c>
      <c r="K47" s="17">
        <v>2.6</v>
      </c>
      <c r="L47" s="17">
        <v>2.4</v>
      </c>
      <c r="M47" s="17">
        <v>2.7</v>
      </c>
      <c r="N47" s="17">
        <v>2.5</v>
      </c>
      <c r="O47" s="17">
        <v>2.4</v>
      </c>
      <c r="P47" s="11">
        <v>2.1</v>
      </c>
      <c r="Q47" s="16" t="s">
        <v>9</v>
      </c>
      <c r="R47" s="28">
        <f>SUM(E47:P47)/12</f>
        <v>2.1583333333333332</v>
      </c>
      <c r="S47" s="29" t="str">
        <f>IF((R47/D47)&lt;=$S$5,(R47/D47),IF((R47/D47)&gt;=$S$6,(R47/D47),"ok"))</f>
        <v>ok</v>
      </c>
    </row>
    <row r="48" spans="2:19" ht="15.95" customHeight="1" x14ac:dyDescent="0.2">
      <c r="B48" s="20"/>
      <c r="C48" s="20"/>
      <c r="D48" s="2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9" ht="15.95" customHeight="1" x14ac:dyDescent="0.2">
      <c r="B49" s="19">
        <v>2879</v>
      </c>
      <c r="C49" s="23" t="s">
        <v>90</v>
      </c>
      <c r="D49" s="23" t="s">
        <v>96</v>
      </c>
      <c r="E49" s="6">
        <v>2</v>
      </c>
      <c r="F49" s="6">
        <v>2.7</v>
      </c>
      <c r="G49" s="8">
        <v>3.2</v>
      </c>
      <c r="H49" s="6">
        <v>4</v>
      </c>
      <c r="I49" s="6">
        <v>4.7</v>
      </c>
      <c r="J49" s="8">
        <v>7.5</v>
      </c>
      <c r="K49" s="6">
        <v>12</v>
      </c>
      <c r="L49" s="6">
        <v>16.8</v>
      </c>
      <c r="M49" s="6">
        <v>21.7</v>
      </c>
      <c r="N49" s="6">
        <v>26.6</v>
      </c>
      <c r="O49" s="6">
        <v>31.6</v>
      </c>
      <c r="P49" s="8">
        <v>36.200000000000003</v>
      </c>
      <c r="Q49" s="9" t="s">
        <v>3</v>
      </c>
    </row>
    <row r="50" spans="2:19" ht="15.95" customHeight="1" x14ac:dyDescent="0.2">
      <c r="B50" s="19" t="s">
        <v>62</v>
      </c>
      <c r="C50" s="23" t="s">
        <v>47</v>
      </c>
      <c r="D50" s="23" t="s">
        <v>97</v>
      </c>
      <c r="E50" s="10">
        <v>0.2</v>
      </c>
      <c r="F50" s="10">
        <v>0.5</v>
      </c>
      <c r="G50" s="11">
        <v>0.7</v>
      </c>
      <c r="H50" s="10">
        <v>0.7</v>
      </c>
      <c r="I50" s="10">
        <v>1</v>
      </c>
      <c r="J50" s="11">
        <v>1</v>
      </c>
      <c r="K50" s="10">
        <v>2.6</v>
      </c>
      <c r="L50" s="10">
        <v>5.5</v>
      </c>
      <c r="M50" s="10">
        <v>8.6999999999999993</v>
      </c>
      <c r="N50" s="10">
        <v>11.5</v>
      </c>
      <c r="O50" s="10">
        <v>15.5</v>
      </c>
      <c r="P50" s="11">
        <v>18.7</v>
      </c>
      <c r="Q50" s="9" t="s">
        <v>4</v>
      </c>
    </row>
    <row r="51" spans="2:19" ht="15.95" customHeight="1" x14ac:dyDescent="0.2">
      <c r="B51" s="19" t="s">
        <v>5</v>
      </c>
      <c r="C51" s="23" t="s">
        <v>48</v>
      </c>
      <c r="D51" s="23" t="s">
        <v>98</v>
      </c>
      <c r="E51" s="12">
        <v>0.2</v>
      </c>
      <c r="F51" s="10">
        <v>0.4</v>
      </c>
      <c r="G51" s="11">
        <v>0.8</v>
      </c>
      <c r="H51" s="10">
        <v>1.6</v>
      </c>
      <c r="I51" s="10">
        <v>2.2999999999999998</v>
      </c>
      <c r="J51" s="11">
        <v>4.9000000000000004</v>
      </c>
      <c r="K51" s="10">
        <v>7.7</v>
      </c>
      <c r="L51" s="10">
        <v>9.8000000000000007</v>
      </c>
      <c r="M51" s="10">
        <v>11.6</v>
      </c>
      <c r="N51" s="10">
        <v>13.3</v>
      </c>
      <c r="O51" s="10">
        <v>14.9</v>
      </c>
      <c r="P51" s="11">
        <v>16.2</v>
      </c>
      <c r="Q51" s="9" t="s">
        <v>6</v>
      </c>
    </row>
    <row r="52" spans="2:19" ht="15.95" customHeight="1" x14ac:dyDescent="0.2">
      <c r="B52" s="19" t="s">
        <v>7</v>
      </c>
      <c r="C52" s="23" t="s">
        <v>92</v>
      </c>
      <c r="D52" s="23">
        <v>20.3</v>
      </c>
      <c r="E52" s="10">
        <v>10.1</v>
      </c>
      <c r="F52" s="10">
        <v>10.1</v>
      </c>
      <c r="G52" s="11">
        <v>10.1</v>
      </c>
      <c r="H52" s="10">
        <v>10.1</v>
      </c>
      <c r="I52" s="10">
        <v>10</v>
      </c>
      <c r="J52" s="11">
        <v>9.9</v>
      </c>
      <c r="K52" s="10">
        <v>9.9</v>
      </c>
      <c r="L52" s="10">
        <v>9.8000000000000007</v>
      </c>
      <c r="M52" s="10">
        <v>9.9</v>
      </c>
      <c r="N52" s="10">
        <v>9.9</v>
      </c>
      <c r="O52" s="10">
        <v>10</v>
      </c>
      <c r="P52" s="11">
        <v>10</v>
      </c>
      <c r="Q52" s="9" t="s">
        <v>8</v>
      </c>
      <c r="R52" s="28">
        <f>SUM(E52:P52)/12</f>
        <v>9.9833333333333343</v>
      </c>
      <c r="S52" s="29">
        <f>IF((R52/D52)&lt;=$S$3,(R52/D52),IF((R52/D52)&gt;=$S$4,(R52/D52),"ok"))</f>
        <v>0.49178981937602628</v>
      </c>
    </row>
    <row r="53" spans="2:19" ht="15.95" customHeight="1" x14ac:dyDescent="0.2">
      <c r="B53" s="19" t="s">
        <v>71</v>
      </c>
      <c r="C53" s="23"/>
      <c r="D53" s="23">
        <v>1.4</v>
      </c>
      <c r="E53" s="10">
        <v>1.6</v>
      </c>
      <c r="F53" s="10">
        <v>1.8</v>
      </c>
      <c r="G53" s="11">
        <v>1.7</v>
      </c>
      <c r="H53" s="10">
        <v>1.7</v>
      </c>
      <c r="I53" s="10">
        <v>1.4</v>
      </c>
      <c r="J53" s="11">
        <v>1.6</v>
      </c>
      <c r="K53" s="10">
        <v>1.7</v>
      </c>
      <c r="L53" s="10">
        <v>1.5</v>
      </c>
      <c r="M53" s="10">
        <v>1.4</v>
      </c>
      <c r="N53" s="10">
        <v>1.8</v>
      </c>
      <c r="O53" s="10">
        <v>1.2</v>
      </c>
      <c r="P53" s="11">
        <v>1.3</v>
      </c>
      <c r="Q53" s="9" t="s">
        <v>9</v>
      </c>
      <c r="R53" s="28">
        <f>SUM(E53:P53)/12</f>
        <v>1.5583333333333333</v>
      </c>
      <c r="S53" s="29" t="str">
        <f>IF((R53/D53)&lt;=$S$5,(R53/D53),IF((R53/D53)&gt;=$S$6,(R53/D53),"ok"))</f>
        <v>ok</v>
      </c>
    </row>
    <row r="54" spans="2:19" ht="15.95" customHeight="1" x14ac:dyDescent="0.2">
      <c r="B54" s="20"/>
      <c r="C54" s="20"/>
      <c r="D54" s="2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9" ht="15.95" customHeight="1" x14ac:dyDescent="0.2">
      <c r="B55" s="21">
        <v>2849</v>
      </c>
      <c r="C55" s="24" t="s">
        <v>90</v>
      </c>
      <c r="D55" s="24" t="s">
        <v>96</v>
      </c>
      <c r="E55" s="14">
        <v>1.7</v>
      </c>
      <c r="F55" s="14">
        <v>2.2999999999999998</v>
      </c>
      <c r="G55" s="8">
        <v>3.2</v>
      </c>
      <c r="H55" s="14">
        <v>4.0999999999999996</v>
      </c>
      <c r="I55" s="14">
        <v>5</v>
      </c>
      <c r="J55" s="8">
        <v>10.5</v>
      </c>
      <c r="K55" s="14">
        <v>19.899999999999999</v>
      </c>
      <c r="L55" s="14">
        <v>28.3</v>
      </c>
      <c r="M55" s="14">
        <v>36.4</v>
      </c>
      <c r="N55" s="14">
        <v>44.2</v>
      </c>
      <c r="O55" s="14">
        <v>52.2</v>
      </c>
      <c r="P55" s="8">
        <v>59.2</v>
      </c>
      <c r="Q55" s="16" t="s">
        <v>3</v>
      </c>
    </row>
    <row r="56" spans="2:19" ht="15.95" customHeight="1" x14ac:dyDescent="0.2">
      <c r="B56" s="21" t="s">
        <v>62</v>
      </c>
      <c r="C56" s="24" t="s">
        <v>47</v>
      </c>
      <c r="D56" s="24" t="s">
        <v>97</v>
      </c>
      <c r="E56" s="17">
        <v>-0.2</v>
      </c>
      <c r="F56" s="17">
        <v>0</v>
      </c>
      <c r="G56" s="11">
        <v>0.4</v>
      </c>
      <c r="H56" s="17">
        <v>0.9</v>
      </c>
      <c r="I56" s="17">
        <v>1</v>
      </c>
      <c r="J56" s="11">
        <v>3.9</v>
      </c>
      <c r="K56" s="17">
        <v>7.9</v>
      </c>
      <c r="L56" s="17">
        <v>12.8</v>
      </c>
      <c r="M56" s="17">
        <v>17.899999999999999</v>
      </c>
      <c r="N56" s="17">
        <v>23.2</v>
      </c>
      <c r="O56" s="17">
        <v>28.5</v>
      </c>
      <c r="P56" s="11">
        <v>33.5</v>
      </c>
      <c r="Q56" s="16" t="s">
        <v>4</v>
      </c>
    </row>
    <row r="57" spans="2:19" ht="15.95" customHeight="1" x14ac:dyDescent="0.2">
      <c r="B57" s="21" t="s">
        <v>5</v>
      </c>
      <c r="C57" s="24" t="s">
        <v>48</v>
      </c>
      <c r="D57" s="24" t="s">
        <v>99</v>
      </c>
      <c r="E57" s="12">
        <v>0.2</v>
      </c>
      <c r="F57" s="17">
        <v>0.5</v>
      </c>
      <c r="G57" s="11">
        <v>0.9</v>
      </c>
      <c r="H57" s="17">
        <v>1.4</v>
      </c>
      <c r="I57" s="17">
        <v>2</v>
      </c>
      <c r="J57" s="11">
        <v>5.2</v>
      </c>
      <c r="K57" s="17">
        <v>10.1</v>
      </c>
      <c r="L57" s="17">
        <v>13.9</v>
      </c>
      <c r="M57" s="17">
        <v>16.899999999999999</v>
      </c>
      <c r="N57" s="17">
        <v>19.3</v>
      </c>
      <c r="O57" s="17">
        <v>21.6</v>
      </c>
      <c r="P57" s="11">
        <v>23.4</v>
      </c>
      <c r="Q57" s="16" t="s">
        <v>6</v>
      </c>
    </row>
    <row r="58" spans="2:19" ht="15.95" customHeight="1" x14ac:dyDescent="0.2">
      <c r="B58" s="21" t="s">
        <v>7</v>
      </c>
      <c r="C58" s="24" t="s">
        <v>93</v>
      </c>
      <c r="D58" s="24">
        <v>20.2</v>
      </c>
      <c r="E58" s="17">
        <v>10</v>
      </c>
      <c r="F58" s="17">
        <v>10.1</v>
      </c>
      <c r="G58" s="11">
        <v>10</v>
      </c>
      <c r="H58" s="17">
        <v>10</v>
      </c>
      <c r="I58" s="17">
        <v>9.9</v>
      </c>
      <c r="J58" s="11">
        <v>9.9</v>
      </c>
      <c r="K58" s="17">
        <v>9.8000000000000007</v>
      </c>
      <c r="L58" s="17">
        <v>9.8000000000000007</v>
      </c>
      <c r="M58" s="17">
        <v>9.8000000000000007</v>
      </c>
      <c r="N58" s="17">
        <v>9.8000000000000007</v>
      </c>
      <c r="O58" s="17">
        <v>9.9</v>
      </c>
      <c r="P58" s="11">
        <v>10</v>
      </c>
      <c r="Q58" s="16" t="s">
        <v>8</v>
      </c>
      <c r="R58" s="28">
        <f>SUM(E58:P58)/12</f>
        <v>9.9166666666666661</v>
      </c>
      <c r="S58" s="29">
        <f>IF((R58/D58)&lt;=$S$3,(R58/D58),IF((R58/D58)&gt;=$S$4,(R58/D58),"ok"))</f>
        <v>0.4909240924092409</v>
      </c>
    </row>
    <row r="59" spans="2:19" ht="15.95" customHeight="1" x14ac:dyDescent="0.2">
      <c r="B59" s="21" t="s">
        <v>72</v>
      </c>
      <c r="C59" s="24"/>
      <c r="D59" s="24">
        <v>1.3</v>
      </c>
      <c r="E59" s="17">
        <v>1.7</v>
      </c>
      <c r="F59" s="17">
        <v>1.8</v>
      </c>
      <c r="G59" s="11">
        <v>1.9</v>
      </c>
      <c r="H59" s="17">
        <v>1.8</v>
      </c>
      <c r="I59" s="17">
        <v>2</v>
      </c>
      <c r="J59" s="11">
        <v>1.4</v>
      </c>
      <c r="K59" s="17">
        <v>1.9</v>
      </c>
      <c r="L59" s="17">
        <v>1.6</v>
      </c>
      <c r="M59" s="17">
        <v>1.6</v>
      </c>
      <c r="N59" s="17">
        <v>1.7</v>
      </c>
      <c r="O59" s="17">
        <v>2.1</v>
      </c>
      <c r="P59" s="11">
        <v>2.2999999999999998</v>
      </c>
      <c r="Q59" s="16" t="s">
        <v>9</v>
      </c>
      <c r="R59" s="28">
        <f>SUM(E59:P59)/12</f>
        <v>1.8166666666666667</v>
      </c>
      <c r="S59" s="29" t="str">
        <f>IF((R59/D59)&lt;=$S$5,(R59/D59),IF((R59/D59)&gt;=$S$6,(R59/D59),"ok"))</f>
        <v>ok</v>
      </c>
    </row>
    <row r="60" spans="2:19" ht="15.95" customHeight="1" x14ac:dyDescent="0.2">
      <c r="B60" s="20"/>
      <c r="C60" s="20"/>
      <c r="D60" s="20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9" ht="15.95" customHeight="1" x14ac:dyDescent="0.2">
      <c r="B61" s="19">
        <v>2848</v>
      </c>
      <c r="C61" s="23" t="s">
        <v>90</v>
      </c>
      <c r="D61" s="23" t="s">
        <v>96</v>
      </c>
      <c r="E61" s="6">
        <v>1.7</v>
      </c>
      <c r="F61" s="6">
        <v>2.4</v>
      </c>
      <c r="G61" s="8">
        <v>3.1</v>
      </c>
      <c r="H61" s="6">
        <v>4</v>
      </c>
      <c r="I61" s="6">
        <v>5.0999999999999996</v>
      </c>
      <c r="J61" s="8">
        <v>9.5</v>
      </c>
      <c r="K61" s="6">
        <v>17.399999999999999</v>
      </c>
      <c r="L61" s="6">
        <v>24.1</v>
      </c>
      <c r="M61" s="6">
        <v>30.8</v>
      </c>
      <c r="N61" s="6">
        <v>37.799999999999997</v>
      </c>
      <c r="O61" s="6">
        <v>44.4</v>
      </c>
      <c r="P61" s="8">
        <v>51</v>
      </c>
      <c r="Q61" s="9" t="s">
        <v>3</v>
      </c>
    </row>
    <row r="62" spans="2:19" ht="15.95" customHeight="1" x14ac:dyDescent="0.2">
      <c r="B62" s="19" t="s">
        <v>62</v>
      </c>
      <c r="C62" s="23" t="s">
        <v>47</v>
      </c>
      <c r="D62" s="23" t="s">
        <v>97</v>
      </c>
      <c r="E62" s="10">
        <v>-0.1</v>
      </c>
      <c r="F62" s="10">
        <v>0.2</v>
      </c>
      <c r="G62" s="11">
        <v>0.5</v>
      </c>
      <c r="H62" s="10">
        <v>0.8</v>
      </c>
      <c r="I62" s="10">
        <v>1.5</v>
      </c>
      <c r="J62" s="11">
        <v>3.8</v>
      </c>
      <c r="K62" s="10">
        <v>7.9</v>
      </c>
      <c r="L62" s="10">
        <v>12.4</v>
      </c>
      <c r="M62" s="10">
        <v>17.399999999999999</v>
      </c>
      <c r="N62" s="10">
        <v>22.7</v>
      </c>
      <c r="O62" s="10">
        <v>27.6</v>
      </c>
      <c r="P62" s="11">
        <v>32.700000000000003</v>
      </c>
      <c r="Q62" s="9" t="s">
        <v>4</v>
      </c>
    </row>
    <row r="63" spans="2:19" ht="15.95" customHeight="1" x14ac:dyDescent="0.2">
      <c r="B63" s="19" t="s">
        <v>5</v>
      </c>
      <c r="C63" s="23" t="s">
        <v>48</v>
      </c>
      <c r="D63" s="23" t="s">
        <v>99</v>
      </c>
      <c r="E63" s="12">
        <v>0.2</v>
      </c>
      <c r="F63" s="10">
        <v>0.5</v>
      </c>
      <c r="G63" s="11">
        <v>0.9</v>
      </c>
      <c r="H63" s="10">
        <v>1.4</v>
      </c>
      <c r="I63" s="10">
        <v>2</v>
      </c>
      <c r="J63" s="11">
        <v>4.3</v>
      </c>
      <c r="K63" s="10">
        <v>7.7</v>
      </c>
      <c r="L63" s="10">
        <v>9.9</v>
      </c>
      <c r="M63" s="10">
        <v>11.8</v>
      </c>
      <c r="N63" s="10">
        <v>13.5</v>
      </c>
      <c r="O63" s="10">
        <v>15.1</v>
      </c>
      <c r="P63" s="11">
        <v>16.600000000000001</v>
      </c>
      <c r="Q63" s="9" t="s">
        <v>6</v>
      </c>
    </row>
    <row r="64" spans="2:19" ht="15.95" customHeight="1" x14ac:dyDescent="0.2">
      <c r="B64" s="19" t="s">
        <v>7</v>
      </c>
      <c r="C64" s="23" t="s">
        <v>93</v>
      </c>
      <c r="D64" s="23">
        <v>19.5</v>
      </c>
      <c r="E64" s="10">
        <v>9.8000000000000007</v>
      </c>
      <c r="F64" s="10">
        <v>9.8000000000000007</v>
      </c>
      <c r="G64" s="11">
        <v>9.8000000000000007</v>
      </c>
      <c r="H64" s="10">
        <v>9.8000000000000007</v>
      </c>
      <c r="I64" s="10">
        <v>9.8000000000000007</v>
      </c>
      <c r="J64" s="11">
        <v>9.6999999999999993</v>
      </c>
      <c r="K64" s="10">
        <v>9.6</v>
      </c>
      <c r="L64" s="10">
        <v>9.6</v>
      </c>
      <c r="M64" s="10">
        <v>9.6</v>
      </c>
      <c r="N64" s="10">
        <v>9.6</v>
      </c>
      <c r="O64" s="10">
        <v>9.6999999999999993</v>
      </c>
      <c r="P64" s="11">
        <v>9.8000000000000007</v>
      </c>
      <c r="Q64" s="9" t="s">
        <v>8</v>
      </c>
      <c r="R64" s="28">
        <f>SUM(E64:P64)/12</f>
        <v>9.716666666666665</v>
      </c>
      <c r="S64" s="29">
        <f>IF((R64/D64)&lt;=$S$3,(R64/D64),IF((R64/D64)&gt;=$S$4,(R64/D64),"ok"))</f>
        <v>0.49829059829059819</v>
      </c>
    </row>
    <row r="65" spans="2:19" ht="15.95" customHeight="1" x14ac:dyDescent="0.2">
      <c r="B65" s="19" t="s">
        <v>72</v>
      </c>
      <c r="C65" s="23"/>
      <c r="D65" s="23">
        <v>1.3</v>
      </c>
      <c r="E65" s="10">
        <v>1.6</v>
      </c>
      <c r="F65" s="10">
        <v>1.7</v>
      </c>
      <c r="G65" s="11">
        <v>1.7</v>
      </c>
      <c r="H65" s="10">
        <v>1.8</v>
      </c>
      <c r="I65" s="10">
        <v>1.6</v>
      </c>
      <c r="J65" s="11">
        <v>1.4</v>
      </c>
      <c r="K65" s="10">
        <v>1.8</v>
      </c>
      <c r="L65" s="10">
        <v>1.8</v>
      </c>
      <c r="M65" s="10">
        <v>1.6</v>
      </c>
      <c r="N65" s="10">
        <v>1.6</v>
      </c>
      <c r="O65" s="10">
        <v>1.7</v>
      </c>
      <c r="P65" s="11">
        <v>1.7</v>
      </c>
      <c r="Q65" s="9" t="s">
        <v>9</v>
      </c>
      <c r="R65" s="28">
        <f>SUM(E65:P65)/12</f>
        <v>1.6666666666666667</v>
      </c>
      <c r="S65" s="29" t="str">
        <f>IF((R65/D65)&lt;=$S$5,(R65/D65),IF((R65/D65)&gt;=$S$6,(R65/D65),"ok"))</f>
        <v>ok</v>
      </c>
    </row>
    <row r="66" spans="2:19" ht="15.95" customHeight="1" x14ac:dyDescent="0.2">
      <c r="B66" s="20"/>
      <c r="C66" s="20"/>
      <c r="D66" s="20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9" ht="15.95" customHeight="1" x14ac:dyDescent="0.2">
      <c r="B67" s="21">
        <v>2847</v>
      </c>
      <c r="C67" s="24" t="s">
        <v>90</v>
      </c>
      <c r="D67" s="24" t="s">
        <v>96</v>
      </c>
      <c r="E67" s="14">
        <v>2</v>
      </c>
      <c r="F67" s="14">
        <v>2.8</v>
      </c>
      <c r="G67" s="8">
        <v>4</v>
      </c>
      <c r="H67" s="14">
        <v>5</v>
      </c>
      <c r="I67" s="14">
        <v>6.1</v>
      </c>
      <c r="J67" s="8">
        <v>10.9</v>
      </c>
      <c r="K67" s="14">
        <v>18.3</v>
      </c>
      <c r="L67" s="14">
        <v>25</v>
      </c>
      <c r="M67" s="14">
        <v>31.8</v>
      </c>
      <c r="N67" s="14">
        <v>38.6</v>
      </c>
      <c r="O67" s="14">
        <v>45.1</v>
      </c>
      <c r="P67" s="8">
        <v>51.7</v>
      </c>
      <c r="Q67" s="16" t="s">
        <v>3</v>
      </c>
    </row>
    <row r="68" spans="2:19" ht="15.95" customHeight="1" x14ac:dyDescent="0.2">
      <c r="B68" s="21" t="s">
        <v>62</v>
      </c>
      <c r="C68" s="24" t="s">
        <v>47</v>
      </c>
      <c r="D68" s="24" t="s">
        <v>97</v>
      </c>
      <c r="E68" s="17">
        <v>-0.2</v>
      </c>
      <c r="F68" s="17">
        <v>0.5</v>
      </c>
      <c r="G68" s="11">
        <v>1.2</v>
      </c>
      <c r="H68" s="17">
        <v>1.8</v>
      </c>
      <c r="I68" s="17">
        <v>2.2000000000000002</v>
      </c>
      <c r="J68" s="11">
        <v>4.7</v>
      </c>
      <c r="K68" s="17">
        <v>8.9</v>
      </c>
      <c r="L68" s="17">
        <v>13.4</v>
      </c>
      <c r="M68" s="17">
        <v>18.100000000000001</v>
      </c>
      <c r="N68" s="17">
        <v>23.4</v>
      </c>
      <c r="O68" s="17">
        <v>28.5</v>
      </c>
      <c r="P68" s="11">
        <v>33.6</v>
      </c>
      <c r="Q68" s="16" t="s">
        <v>4</v>
      </c>
    </row>
    <row r="69" spans="2:19" ht="15.95" customHeight="1" x14ac:dyDescent="0.2">
      <c r="B69" s="21" t="s">
        <v>5</v>
      </c>
      <c r="C69" s="24" t="s">
        <v>48</v>
      </c>
      <c r="D69" s="24" t="s">
        <v>99</v>
      </c>
      <c r="E69" s="12">
        <v>0.2</v>
      </c>
      <c r="F69" s="17">
        <v>0.5</v>
      </c>
      <c r="G69" s="11">
        <v>1</v>
      </c>
      <c r="H69" s="17">
        <v>1.5</v>
      </c>
      <c r="I69" s="17">
        <v>2</v>
      </c>
      <c r="J69" s="11">
        <v>4.5</v>
      </c>
      <c r="K69" s="17">
        <v>7.7</v>
      </c>
      <c r="L69" s="17">
        <v>9.9</v>
      </c>
      <c r="M69" s="17">
        <v>11.8</v>
      </c>
      <c r="N69" s="17">
        <v>13.5</v>
      </c>
      <c r="O69" s="17">
        <v>15.1</v>
      </c>
      <c r="P69" s="11">
        <v>16.600000000000001</v>
      </c>
      <c r="Q69" s="16" t="s">
        <v>6</v>
      </c>
    </row>
    <row r="70" spans="2:19" ht="15.95" customHeight="1" x14ac:dyDescent="0.2">
      <c r="B70" s="21" t="s">
        <v>7</v>
      </c>
      <c r="C70" s="24" t="s">
        <v>93</v>
      </c>
      <c r="D70" s="24">
        <v>19.8</v>
      </c>
      <c r="E70" s="17">
        <v>9.9</v>
      </c>
      <c r="F70" s="17">
        <v>9.9</v>
      </c>
      <c r="G70" s="11">
        <v>9.9</v>
      </c>
      <c r="H70" s="17">
        <v>9.9</v>
      </c>
      <c r="I70" s="17">
        <v>9.9</v>
      </c>
      <c r="J70" s="11">
        <v>9.8000000000000007</v>
      </c>
      <c r="K70" s="17">
        <v>9.6999999999999993</v>
      </c>
      <c r="L70" s="17">
        <v>9.6999999999999993</v>
      </c>
      <c r="M70" s="17">
        <v>9.6999999999999993</v>
      </c>
      <c r="N70" s="17">
        <v>9.6999999999999993</v>
      </c>
      <c r="O70" s="17">
        <v>9.8000000000000007</v>
      </c>
      <c r="P70" s="11">
        <v>9.9</v>
      </c>
      <c r="Q70" s="16" t="s">
        <v>8</v>
      </c>
      <c r="R70" s="28">
        <f>SUM(E70:P70)/12</f>
        <v>9.8166666666666682</v>
      </c>
      <c r="S70" s="29">
        <f>IF((R70/D70)&lt;=$S$3,(R70/D70),IF((R70/D70)&gt;=$S$4,(R70/D70),"ok"))</f>
        <v>0.49579124579124584</v>
      </c>
    </row>
    <row r="71" spans="2:19" ht="15.95" customHeight="1" x14ac:dyDescent="0.2">
      <c r="B71" s="21" t="s">
        <v>72</v>
      </c>
      <c r="C71" s="24"/>
      <c r="D71" s="24">
        <v>1.4</v>
      </c>
      <c r="E71" s="17">
        <v>2</v>
      </c>
      <c r="F71" s="17">
        <v>1.8</v>
      </c>
      <c r="G71" s="11">
        <v>1.8</v>
      </c>
      <c r="H71" s="17">
        <v>1.7</v>
      </c>
      <c r="I71" s="17">
        <v>1.9</v>
      </c>
      <c r="J71" s="11">
        <v>1.7</v>
      </c>
      <c r="K71" s="17">
        <v>1.7</v>
      </c>
      <c r="L71" s="17">
        <v>1.7</v>
      </c>
      <c r="M71" s="17">
        <v>1.9</v>
      </c>
      <c r="N71" s="17">
        <v>1.7</v>
      </c>
      <c r="O71" s="17">
        <v>1.5</v>
      </c>
      <c r="P71" s="11">
        <v>1.5</v>
      </c>
      <c r="Q71" s="16" t="s">
        <v>9</v>
      </c>
      <c r="R71" s="28">
        <f>SUM(E71:P71)/12</f>
        <v>1.7416666666666663</v>
      </c>
      <c r="S71" s="29" t="str">
        <f>IF((R71/D71)&lt;=$S$5,(R71/D71),IF((R71/D71)&gt;=$S$6,(R71/D71),"ok"))</f>
        <v>ok</v>
      </c>
    </row>
    <row r="72" spans="2:19" ht="15.95" customHeight="1" x14ac:dyDescent="0.2">
      <c r="B72" s="20"/>
      <c r="C72" s="20"/>
      <c r="D72" s="20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9" ht="15.95" customHeight="1" x14ac:dyDescent="0.2">
      <c r="B73" s="19">
        <v>2846</v>
      </c>
      <c r="C73" s="23" t="s">
        <v>90</v>
      </c>
      <c r="D73" s="23" t="s">
        <v>96</v>
      </c>
      <c r="E73" s="6">
        <v>1.8</v>
      </c>
      <c r="F73" s="6">
        <v>2.8</v>
      </c>
      <c r="G73" s="8">
        <v>3.9</v>
      </c>
      <c r="H73" s="6">
        <v>4.9000000000000004</v>
      </c>
      <c r="I73" s="6">
        <v>5.9</v>
      </c>
      <c r="J73" s="8">
        <v>10.7</v>
      </c>
      <c r="K73" s="6">
        <v>18.100000000000001</v>
      </c>
      <c r="L73" s="6">
        <v>24.5</v>
      </c>
      <c r="M73" s="6">
        <v>30.8</v>
      </c>
      <c r="N73" s="6">
        <v>37.200000000000003</v>
      </c>
      <c r="O73" s="6">
        <v>43.2</v>
      </c>
      <c r="P73" s="8">
        <v>49.2</v>
      </c>
      <c r="Q73" s="9" t="s">
        <v>3</v>
      </c>
    </row>
    <row r="74" spans="2:19" ht="15.95" customHeight="1" x14ac:dyDescent="0.2">
      <c r="B74" s="19" t="s">
        <v>62</v>
      </c>
      <c r="C74" s="23" t="s">
        <v>47</v>
      </c>
      <c r="D74" s="23" t="s">
        <v>97</v>
      </c>
      <c r="E74" s="10">
        <v>0</v>
      </c>
      <c r="F74" s="10">
        <v>0.7</v>
      </c>
      <c r="G74" s="11">
        <v>1.1000000000000001</v>
      </c>
      <c r="H74" s="10">
        <v>1.7</v>
      </c>
      <c r="I74" s="10">
        <v>2.2000000000000002</v>
      </c>
      <c r="J74" s="11">
        <v>4.5999999999999996</v>
      </c>
      <c r="K74" s="10">
        <v>8.6999999999999993</v>
      </c>
      <c r="L74" s="10">
        <v>13.1</v>
      </c>
      <c r="M74" s="10">
        <v>17.399999999999999</v>
      </c>
      <c r="N74" s="10">
        <v>21.9</v>
      </c>
      <c r="O74" s="10">
        <v>26.5</v>
      </c>
      <c r="P74" s="11">
        <v>31</v>
      </c>
      <c r="Q74" s="9" t="s">
        <v>4</v>
      </c>
    </row>
    <row r="75" spans="2:19" ht="15.95" customHeight="1" x14ac:dyDescent="0.2">
      <c r="B75" s="19" t="s">
        <v>5</v>
      </c>
      <c r="C75" s="23" t="s">
        <v>48</v>
      </c>
      <c r="D75" s="23" t="s">
        <v>99</v>
      </c>
      <c r="E75" s="12">
        <v>0.2</v>
      </c>
      <c r="F75" s="10">
        <v>0.5</v>
      </c>
      <c r="G75" s="11">
        <v>0.9</v>
      </c>
      <c r="H75" s="10">
        <v>1.4</v>
      </c>
      <c r="I75" s="10">
        <v>1.9</v>
      </c>
      <c r="J75" s="11">
        <v>4.3</v>
      </c>
      <c r="K75" s="10">
        <v>7.6</v>
      </c>
      <c r="L75" s="10">
        <v>9.9</v>
      </c>
      <c r="M75" s="10">
        <v>11.7</v>
      </c>
      <c r="N75" s="10">
        <v>13.5</v>
      </c>
      <c r="O75" s="10">
        <v>15.1</v>
      </c>
      <c r="P75" s="11">
        <v>16.5</v>
      </c>
      <c r="Q75" s="9" t="s">
        <v>6</v>
      </c>
    </row>
    <row r="76" spans="2:19" ht="15.95" customHeight="1" x14ac:dyDescent="0.2">
      <c r="B76" s="19" t="s">
        <v>7</v>
      </c>
      <c r="C76" s="23" t="s">
        <v>93</v>
      </c>
      <c r="D76" s="23">
        <v>20</v>
      </c>
      <c r="E76" s="10">
        <v>10</v>
      </c>
      <c r="F76" s="10">
        <v>10</v>
      </c>
      <c r="G76" s="11">
        <v>9.9</v>
      </c>
      <c r="H76" s="10">
        <v>9.9</v>
      </c>
      <c r="I76" s="10">
        <v>9.9</v>
      </c>
      <c r="J76" s="11">
        <v>9.9</v>
      </c>
      <c r="K76" s="10">
        <v>9.8000000000000007</v>
      </c>
      <c r="L76" s="10">
        <v>9.6999999999999993</v>
      </c>
      <c r="M76" s="10">
        <v>9.6999999999999993</v>
      </c>
      <c r="N76" s="10">
        <v>9.6999999999999993</v>
      </c>
      <c r="O76" s="10">
        <v>9.8000000000000007</v>
      </c>
      <c r="P76" s="11">
        <v>9.9</v>
      </c>
      <c r="Q76" s="9" t="s">
        <v>8</v>
      </c>
      <c r="R76" s="28">
        <f>SUM(E76:P76)/12</f>
        <v>9.85</v>
      </c>
      <c r="S76" s="29">
        <f>IF((R76/D76)&lt;=$S$3,(R76/D76),IF((R76/D76)&gt;=$S$4,(R76/D76),"ok"))</f>
        <v>0.49249999999999999</v>
      </c>
    </row>
    <row r="77" spans="2:19" ht="15.95" customHeight="1" x14ac:dyDescent="0.2">
      <c r="B77" s="19" t="s">
        <v>72</v>
      </c>
      <c r="C77" s="23"/>
      <c r="D77" s="23">
        <v>1.4</v>
      </c>
      <c r="E77" s="10">
        <v>1.6</v>
      </c>
      <c r="F77" s="10">
        <v>1.6</v>
      </c>
      <c r="G77" s="11">
        <v>1.9</v>
      </c>
      <c r="H77" s="10">
        <v>1.8</v>
      </c>
      <c r="I77" s="10">
        <v>1.8</v>
      </c>
      <c r="J77" s="11">
        <v>1.8</v>
      </c>
      <c r="K77" s="10">
        <v>1.8</v>
      </c>
      <c r="L77" s="10">
        <v>1.5</v>
      </c>
      <c r="M77" s="10">
        <v>1.7</v>
      </c>
      <c r="N77" s="10">
        <v>1.8</v>
      </c>
      <c r="O77" s="10">
        <v>1.6</v>
      </c>
      <c r="P77" s="11">
        <v>1.7</v>
      </c>
      <c r="Q77" s="9" t="s">
        <v>9</v>
      </c>
      <c r="R77" s="28">
        <f>SUM(E77:P77)/12</f>
        <v>1.7166666666666668</v>
      </c>
      <c r="S77" s="29" t="str">
        <f>IF((R77/D77)&lt;=$S$5,(R77/D77),IF((R77/D77)&gt;=$S$6,(R77/D77),"ok"))</f>
        <v>ok</v>
      </c>
    </row>
    <row r="78" spans="2:19" ht="15.95" customHeight="1" x14ac:dyDescent="0.2">
      <c r="B78" s="20"/>
      <c r="C78" s="20"/>
      <c r="D78" s="20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9" ht="15.95" customHeight="1" x14ac:dyDescent="0.2">
      <c r="B79" s="21">
        <v>2845</v>
      </c>
      <c r="C79" s="24" t="s">
        <v>90</v>
      </c>
      <c r="D79" s="24" t="s">
        <v>96</v>
      </c>
      <c r="E79" s="14">
        <v>1.9</v>
      </c>
      <c r="F79" s="14">
        <v>3</v>
      </c>
      <c r="G79" s="8">
        <v>4</v>
      </c>
      <c r="H79" s="14">
        <v>5.0999999999999996</v>
      </c>
      <c r="I79" s="14">
        <v>6</v>
      </c>
      <c r="J79" s="8">
        <v>10.9</v>
      </c>
      <c r="K79" s="14">
        <v>18.3</v>
      </c>
      <c r="L79" s="14">
        <v>24.6</v>
      </c>
      <c r="M79" s="14">
        <v>30.5</v>
      </c>
      <c r="N79" s="14">
        <v>36</v>
      </c>
      <c r="O79" s="14">
        <v>41.3</v>
      </c>
      <c r="P79" s="8">
        <v>46.9</v>
      </c>
      <c r="Q79" s="16" t="s">
        <v>3</v>
      </c>
    </row>
    <row r="80" spans="2:19" ht="15.95" customHeight="1" x14ac:dyDescent="0.2">
      <c r="B80" s="21" t="s">
        <v>62</v>
      </c>
      <c r="C80" s="24" t="s">
        <v>47</v>
      </c>
      <c r="D80" s="24" t="s">
        <v>97</v>
      </c>
      <c r="E80" s="17">
        <v>-0.1</v>
      </c>
      <c r="F80" s="17">
        <v>0.7</v>
      </c>
      <c r="G80" s="11">
        <v>1.2</v>
      </c>
      <c r="H80" s="17">
        <v>1.8</v>
      </c>
      <c r="I80" s="17">
        <v>2.2999999999999998</v>
      </c>
      <c r="J80" s="11">
        <v>4.5999999999999996</v>
      </c>
      <c r="K80" s="17">
        <v>8.9</v>
      </c>
      <c r="L80" s="17">
        <v>12.9</v>
      </c>
      <c r="M80" s="17">
        <v>16.600000000000001</v>
      </c>
      <c r="N80" s="17">
        <v>20.6</v>
      </c>
      <c r="O80" s="17">
        <v>24.5</v>
      </c>
      <c r="P80" s="11">
        <v>28.5</v>
      </c>
      <c r="Q80" s="16" t="s">
        <v>4</v>
      </c>
    </row>
    <row r="81" spans="2:19" ht="15.95" customHeight="1" x14ac:dyDescent="0.2">
      <c r="B81" s="21" t="s">
        <v>5</v>
      </c>
      <c r="C81" s="24" t="s">
        <v>48</v>
      </c>
      <c r="D81" s="24" t="s">
        <v>99</v>
      </c>
      <c r="E81" s="12">
        <v>0.2</v>
      </c>
      <c r="F81" s="17">
        <v>0.5</v>
      </c>
      <c r="G81" s="11">
        <v>0.9</v>
      </c>
      <c r="H81" s="17">
        <v>1.5</v>
      </c>
      <c r="I81" s="17">
        <v>2</v>
      </c>
      <c r="J81" s="11">
        <v>4.4000000000000004</v>
      </c>
      <c r="K81" s="17">
        <v>7.7</v>
      </c>
      <c r="L81" s="17">
        <v>10</v>
      </c>
      <c r="M81" s="17">
        <v>11.9</v>
      </c>
      <c r="N81" s="17">
        <v>13.7</v>
      </c>
      <c r="O81" s="17">
        <v>15.2</v>
      </c>
      <c r="P81" s="11">
        <v>16.7</v>
      </c>
      <c r="Q81" s="16" t="s">
        <v>6</v>
      </c>
    </row>
    <row r="82" spans="2:19" ht="15.95" customHeight="1" x14ac:dyDescent="0.2">
      <c r="B82" s="21" t="s">
        <v>7</v>
      </c>
      <c r="C82" s="24" t="s">
        <v>93</v>
      </c>
      <c r="D82" s="24">
        <v>19.899999999999999</v>
      </c>
      <c r="E82" s="17">
        <v>10</v>
      </c>
      <c r="F82" s="17">
        <v>10</v>
      </c>
      <c r="G82" s="11">
        <v>10</v>
      </c>
      <c r="H82" s="17">
        <v>10</v>
      </c>
      <c r="I82" s="17">
        <v>10</v>
      </c>
      <c r="J82" s="11">
        <v>9.9</v>
      </c>
      <c r="K82" s="17">
        <v>9.8000000000000007</v>
      </c>
      <c r="L82" s="17">
        <v>9.8000000000000007</v>
      </c>
      <c r="M82" s="17">
        <v>9.8000000000000007</v>
      </c>
      <c r="N82" s="17">
        <v>9.8000000000000007</v>
      </c>
      <c r="O82" s="17">
        <v>9.9</v>
      </c>
      <c r="P82" s="11">
        <v>10</v>
      </c>
      <c r="Q82" s="16" t="s">
        <v>8</v>
      </c>
      <c r="R82" s="28">
        <f>SUM(E82:P82)/12</f>
        <v>9.9166666666666661</v>
      </c>
      <c r="S82" s="29">
        <f>IF((R82/D82)&lt;=$S$3,(R82/D82),IF((R82/D82)&gt;=$S$4,(R82/D82),"ok"))</f>
        <v>0.49832495812395311</v>
      </c>
    </row>
    <row r="83" spans="2:19" ht="15.95" customHeight="1" x14ac:dyDescent="0.2">
      <c r="B83" s="21" t="s">
        <v>72</v>
      </c>
      <c r="C83" s="24"/>
      <c r="D83" s="24">
        <v>1.5</v>
      </c>
      <c r="E83" s="17">
        <v>1.8</v>
      </c>
      <c r="F83" s="17">
        <v>1.8</v>
      </c>
      <c r="G83" s="11">
        <v>1.9</v>
      </c>
      <c r="H83" s="17">
        <v>1.8</v>
      </c>
      <c r="I83" s="17">
        <v>1.7</v>
      </c>
      <c r="J83" s="11">
        <v>1.9</v>
      </c>
      <c r="K83" s="17">
        <v>1.7</v>
      </c>
      <c r="L83" s="17">
        <v>1.7</v>
      </c>
      <c r="M83" s="17">
        <v>2</v>
      </c>
      <c r="N83" s="17">
        <v>1.7</v>
      </c>
      <c r="O83" s="17">
        <v>1.6</v>
      </c>
      <c r="P83" s="11">
        <v>1.7</v>
      </c>
      <c r="Q83" s="16" t="s">
        <v>9</v>
      </c>
      <c r="R83" s="28">
        <f>SUM(E83:P83)/12</f>
        <v>1.7749999999999997</v>
      </c>
      <c r="S83" s="29" t="str">
        <f>IF((R83/D83)&lt;=$S$5,(R83/D83),IF((R83/D83)&gt;=$S$6,(R83/D83),"ok"))</f>
        <v>ok</v>
      </c>
    </row>
    <row r="84" spans="2:19" ht="15.95" customHeight="1" x14ac:dyDescent="0.2">
      <c r="B84" s="20"/>
      <c r="C84" s="20"/>
      <c r="D84" s="2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9" ht="15.95" customHeight="1" x14ac:dyDescent="0.2">
      <c r="B85" s="19">
        <v>2844</v>
      </c>
      <c r="C85" s="23" t="s">
        <v>90</v>
      </c>
      <c r="D85" s="23" t="s">
        <v>96</v>
      </c>
      <c r="E85" s="6">
        <v>2.1</v>
      </c>
      <c r="F85" s="6">
        <v>3.1</v>
      </c>
      <c r="G85" s="8">
        <v>4.3</v>
      </c>
      <c r="H85" s="6">
        <v>5.3</v>
      </c>
      <c r="I85" s="6">
        <v>6.5</v>
      </c>
      <c r="J85" s="8">
        <v>11.6</v>
      </c>
      <c r="K85" s="6">
        <v>19</v>
      </c>
      <c r="L85" s="6">
        <v>25.3</v>
      </c>
      <c r="M85" s="6">
        <v>31.2</v>
      </c>
      <c r="N85" s="6">
        <v>36.9</v>
      </c>
      <c r="O85" s="6">
        <v>42.8</v>
      </c>
      <c r="P85" s="8">
        <v>48.4</v>
      </c>
      <c r="Q85" s="9" t="s">
        <v>3</v>
      </c>
    </row>
    <row r="86" spans="2:19" ht="15.95" customHeight="1" x14ac:dyDescent="0.2">
      <c r="B86" s="19" t="s">
        <v>62</v>
      </c>
      <c r="C86" s="23" t="s">
        <v>47</v>
      </c>
      <c r="D86" s="23" t="s">
        <v>97</v>
      </c>
      <c r="E86" s="10">
        <v>0.4</v>
      </c>
      <c r="F86" s="10">
        <v>1.1000000000000001</v>
      </c>
      <c r="G86" s="11">
        <v>1.9</v>
      </c>
      <c r="H86" s="10">
        <v>2.2999999999999998</v>
      </c>
      <c r="I86" s="10">
        <v>2.9</v>
      </c>
      <c r="J86" s="11">
        <v>5.6</v>
      </c>
      <c r="K86" s="10">
        <v>9.6999999999999993</v>
      </c>
      <c r="L86" s="10">
        <v>13.9</v>
      </c>
      <c r="M86" s="10">
        <v>17.8</v>
      </c>
      <c r="N86" s="10">
        <v>21.9</v>
      </c>
      <c r="O86" s="10">
        <v>26.3</v>
      </c>
      <c r="P86" s="11">
        <v>30.3</v>
      </c>
      <c r="Q86" s="9" t="s">
        <v>4</v>
      </c>
    </row>
    <row r="87" spans="2:19" ht="15.95" customHeight="1" x14ac:dyDescent="0.2">
      <c r="B87" s="19" t="s">
        <v>5</v>
      </c>
      <c r="C87" s="23" t="s">
        <v>48</v>
      </c>
      <c r="D87" s="23" t="s">
        <v>99</v>
      </c>
      <c r="E87" s="12">
        <v>0.2</v>
      </c>
      <c r="F87" s="10">
        <v>0.5</v>
      </c>
      <c r="G87" s="11">
        <v>1</v>
      </c>
      <c r="H87" s="10">
        <v>1.4</v>
      </c>
      <c r="I87" s="10">
        <v>2</v>
      </c>
      <c r="J87" s="11">
        <v>4.5999999999999996</v>
      </c>
      <c r="K87" s="10">
        <v>7.8</v>
      </c>
      <c r="L87" s="10">
        <v>10</v>
      </c>
      <c r="M87" s="10">
        <v>11.9</v>
      </c>
      <c r="N87" s="10">
        <v>13.6</v>
      </c>
      <c r="O87" s="10">
        <v>15.2</v>
      </c>
      <c r="P87" s="11">
        <v>16.7</v>
      </c>
      <c r="Q87" s="9" t="s">
        <v>6</v>
      </c>
    </row>
    <row r="88" spans="2:19" ht="15.95" customHeight="1" x14ac:dyDescent="0.2">
      <c r="B88" s="19" t="s">
        <v>7</v>
      </c>
      <c r="C88" s="23" t="s">
        <v>92</v>
      </c>
      <c r="D88" s="23">
        <v>19.899999999999999</v>
      </c>
      <c r="E88" s="10">
        <v>10</v>
      </c>
      <c r="F88" s="10">
        <v>10</v>
      </c>
      <c r="G88" s="11">
        <v>9.9</v>
      </c>
      <c r="H88" s="10">
        <v>9.9</v>
      </c>
      <c r="I88" s="10">
        <v>9.9</v>
      </c>
      <c r="J88" s="11">
        <v>9.8000000000000007</v>
      </c>
      <c r="K88" s="10">
        <v>9.8000000000000007</v>
      </c>
      <c r="L88" s="10">
        <v>9.6999999999999993</v>
      </c>
      <c r="M88" s="10">
        <v>9.6999999999999993</v>
      </c>
      <c r="N88" s="10">
        <v>9.8000000000000007</v>
      </c>
      <c r="O88" s="10">
        <v>9.9</v>
      </c>
      <c r="P88" s="11">
        <v>10</v>
      </c>
      <c r="Q88" s="9" t="s">
        <v>8</v>
      </c>
      <c r="R88" s="28">
        <f>SUM(E88:P88)/12</f>
        <v>9.8666666666666671</v>
      </c>
      <c r="S88" s="29">
        <f>IF((R88/D88)&lt;=$S$3,(R88/D88),IF((R88/D88)&gt;=$S$4,(R88/D88),"ok"))</f>
        <v>0.4958123953098828</v>
      </c>
    </row>
    <row r="89" spans="2:19" ht="15.95" customHeight="1" x14ac:dyDescent="0.2">
      <c r="B89" s="19" t="s">
        <v>72</v>
      </c>
      <c r="C89" s="23"/>
      <c r="D89" s="23">
        <v>1.5</v>
      </c>
      <c r="E89" s="10">
        <v>1.5</v>
      </c>
      <c r="F89" s="10">
        <v>1.5</v>
      </c>
      <c r="G89" s="11">
        <v>1.4</v>
      </c>
      <c r="H89" s="10">
        <v>1.6</v>
      </c>
      <c r="I89" s="10">
        <v>1.6</v>
      </c>
      <c r="J89" s="11">
        <v>1.4</v>
      </c>
      <c r="K89" s="10">
        <v>1.5</v>
      </c>
      <c r="L89" s="10">
        <v>1.4</v>
      </c>
      <c r="M89" s="10">
        <v>1.5</v>
      </c>
      <c r="N89" s="10">
        <v>1.4</v>
      </c>
      <c r="O89" s="10">
        <v>1.3</v>
      </c>
      <c r="P89" s="11">
        <v>1.4</v>
      </c>
      <c r="Q89" s="9" t="s">
        <v>9</v>
      </c>
      <c r="R89" s="28">
        <f>SUM(E89:P89)/12</f>
        <v>1.4583333333333333</v>
      </c>
      <c r="S89" s="29" t="str">
        <f>IF((R89/D89)&lt;=$S$5,(R89/D89),IF((R89/D89)&gt;=$S$6,(R89/D89),"ok"))</f>
        <v>ok</v>
      </c>
    </row>
    <row r="90" spans="2:19" ht="15.95" customHeight="1" x14ac:dyDescent="0.2">
      <c r="B90" s="20"/>
      <c r="C90" s="20"/>
      <c r="D90" s="20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9" ht="15.95" customHeight="1" x14ac:dyDescent="0.2">
      <c r="B91" s="21">
        <v>2833</v>
      </c>
      <c r="C91" s="24" t="s">
        <v>90</v>
      </c>
      <c r="D91" s="24" t="s">
        <v>96</v>
      </c>
      <c r="E91" s="14">
        <v>2.2999999999999998</v>
      </c>
      <c r="F91" s="14">
        <v>3.7</v>
      </c>
      <c r="G91" s="8">
        <v>5</v>
      </c>
      <c r="H91" s="14">
        <v>6.2</v>
      </c>
      <c r="I91" s="14">
        <v>7.6</v>
      </c>
      <c r="J91" s="8">
        <v>12.7</v>
      </c>
      <c r="K91" s="14">
        <v>20.2</v>
      </c>
      <c r="L91" s="14">
        <v>27</v>
      </c>
      <c r="M91" s="14">
        <v>33.5</v>
      </c>
      <c r="N91" s="14">
        <v>39.5</v>
      </c>
      <c r="O91" s="14">
        <v>45.2</v>
      </c>
      <c r="P91" s="8">
        <v>50.5</v>
      </c>
      <c r="Q91" s="16" t="s">
        <v>3</v>
      </c>
    </row>
    <row r="92" spans="2:19" ht="15.95" customHeight="1" x14ac:dyDescent="0.2">
      <c r="B92" s="21" t="s">
        <v>62</v>
      </c>
      <c r="C92" s="24" t="s">
        <v>47</v>
      </c>
      <c r="D92" s="24" t="s">
        <v>97</v>
      </c>
      <c r="E92" s="17">
        <v>0.6</v>
      </c>
      <c r="F92" s="17">
        <v>1.5</v>
      </c>
      <c r="G92" s="11">
        <v>2.4</v>
      </c>
      <c r="H92" s="17">
        <v>3</v>
      </c>
      <c r="I92" s="17">
        <v>3.4</v>
      </c>
      <c r="J92" s="11">
        <v>6.4</v>
      </c>
      <c r="K92" s="17">
        <v>10.9</v>
      </c>
      <c r="L92" s="17">
        <v>15.8</v>
      </c>
      <c r="M92" s="17">
        <v>20.3</v>
      </c>
      <c r="N92" s="17">
        <v>24.7</v>
      </c>
      <c r="O92" s="17">
        <v>28.7</v>
      </c>
      <c r="P92" s="11">
        <v>32.5</v>
      </c>
      <c r="Q92" s="16" t="s">
        <v>4</v>
      </c>
    </row>
    <row r="93" spans="2:19" ht="15.95" customHeight="1" x14ac:dyDescent="0.2">
      <c r="B93" s="21" t="s">
        <v>5</v>
      </c>
      <c r="C93" s="24" t="s">
        <v>48</v>
      </c>
      <c r="D93" s="24" t="s">
        <v>99</v>
      </c>
      <c r="E93" s="12">
        <v>0.2</v>
      </c>
      <c r="F93" s="17">
        <v>0.7</v>
      </c>
      <c r="G93" s="11">
        <v>1.2</v>
      </c>
      <c r="H93" s="17">
        <v>1.8</v>
      </c>
      <c r="I93" s="17">
        <v>2.5</v>
      </c>
      <c r="J93" s="11">
        <v>5.0999999999999996</v>
      </c>
      <c r="K93" s="17">
        <v>7.8</v>
      </c>
      <c r="L93" s="17">
        <v>9.9</v>
      </c>
      <c r="M93" s="17">
        <v>11.7</v>
      </c>
      <c r="N93" s="17">
        <v>13.4</v>
      </c>
      <c r="O93" s="17">
        <v>14.9</v>
      </c>
      <c r="P93" s="11">
        <v>16.2</v>
      </c>
      <c r="Q93" s="16" t="s">
        <v>6</v>
      </c>
    </row>
    <row r="94" spans="2:19" ht="15.95" customHeight="1" x14ac:dyDescent="0.2">
      <c r="B94" s="21" t="s">
        <v>7</v>
      </c>
      <c r="C94" s="24" t="s">
        <v>92</v>
      </c>
      <c r="D94" s="24">
        <v>20.100000000000001</v>
      </c>
      <c r="E94" s="17">
        <v>10</v>
      </c>
      <c r="F94" s="17">
        <v>10</v>
      </c>
      <c r="G94" s="11">
        <v>10</v>
      </c>
      <c r="H94" s="17">
        <v>9.9</v>
      </c>
      <c r="I94" s="17">
        <v>9.9</v>
      </c>
      <c r="J94" s="11">
        <v>9.8000000000000007</v>
      </c>
      <c r="K94" s="17">
        <v>9.8000000000000007</v>
      </c>
      <c r="L94" s="17">
        <v>9.8000000000000007</v>
      </c>
      <c r="M94" s="17">
        <v>9.6999999999999993</v>
      </c>
      <c r="N94" s="17">
        <v>9.8000000000000007</v>
      </c>
      <c r="O94" s="17">
        <v>9.8000000000000007</v>
      </c>
      <c r="P94" s="11">
        <v>10</v>
      </c>
      <c r="Q94" s="16" t="s">
        <v>8</v>
      </c>
      <c r="R94" s="28">
        <f>SUM(E94:P94)/12</f>
        <v>9.8749999999999982</v>
      </c>
      <c r="S94" s="29">
        <f>IF((R94/D94)&lt;=$S$3,(R94/D94),IF((R94/D94)&gt;=$S$4,(R94/D94),"ok"))</f>
        <v>0.49129353233830836</v>
      </c>
    </row>
    <row r="95" spans="2:19" ht="15.95" customHeight="1" x14ac:dyDescent="0.2">
      <c r="B95" s="21" t="s">
        <v>73</v>
      </c>
      <c r="C95" s="24"/>
      <c r="D95" s="24">
        <v>1.7</v>
      </c>
      <c r="E95" s="17">
        <v>1.5</v>
      </c>
      <c r="F95" s="17">
        <v>1.5</v>
      </c>
      <c r="G95" s="11">
        <v>1.4</v>
      </c>
      <c r="H95" s="17">
        <v>1.4</v>
      </c>
      <c r="I95" s="17">
        <v>1.7</v>
      </c>
      <c r="J95" s="11">
        <v>1.2</v>
      </c>
      <c r="K95" s="17">
        <v>1.5</v>
      </c>
      <c r="L95" s="17">
        <v>1.3</v>
      </c>
      <c r="M95" s="17">
        <v>1.5</v>
      </c>
      <c r="N95" s="17">
        <v>1.4</v>
      </c>
      <c r="O95" s="17">
        <v>1.6</v>
      </c>
      <c r="P95" s="11">
        <v>1.8</v>
      </c>
      <c r="Q95" s="16" t="s">
        <v>9</v>
      </c>
      <c r="R95" s="28">
        <f>SUM(E95:P95)/12</f>
        <v>1.4833333333333336</v>
      </c>
      <c r="S95" s="29" t="str">
        <f>IF((R95/D95)&lt;=$S$5,(R95/D95),IF((R95/D95)&gt;=$S$6,(R95/D95),"ok"))</f>
        <v>ok</v>
      </c>
    </row>
    <row r="96" spans="2:19" ht="15.95" customHeight="1" x14ac:dyDescent="0.2">
      <c r="B96" s="20"/>
      <c r="C96" s="20"/>
      <c r="D96" s="2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9" ht="15.95" customHeight="1" x14ac:dyDescent="0.2">
      <c r="B97" s="19">
        <v>2608</v>
      </c>
      <c r="C97" s="23" t="s">
        <v>90</v>
      </c>
      <c r="D97" s="23" t="s">
        <v>53</v>
      </c>
      <c r="E97" s="6">
        <v>2.6</v>
      </c>
      <c r="F97" s="6">
        <v>3.5</v>
      </c>
      <c r="G97" s="8">
        <v>4.7</v>
      </c>
      <c r="H97" s="6">
        <v>6</v>
      </c>
      <c r="I97" s="6">
        <v>7.8</v>
      </c>
      <c r="J97" s="8">
        <v>16.399999999999999</v>
      </c>
      <c r="K97" s="6">
        <v>35.299999999999997</v>
      </c>
      <c r="L97" s="6">
        <v>54.3</v>
      </c>
      <c r="M97" s="6">
        <v>73.8</v>
      </c>
      <c r="N97" s="6">
        <v>91.8</v>
      </c>
      <c r="O97" s="6">
        <v>109.7</v>
      </c>
      <c r="P97" s="8">
        <v>125.9</v>
      </c>
      <c r="Q97" s="9" t="s">
        <v>3</v>
      </c>
    </row>
    <row r="98" spans="2:19" ht="15.95" customHeight="1" x14ac:dyDescent="0.2">
      <c r="B98" s="19" t="s">
        <v>63</v>
      </c>
      <c r="C98" s="23" t="s">
        <v>94</v>
      </c>
      <c r="D98" s="23" t="s">
        <v>97</v>
      </c>
      <c r="E98" s="10">
        <v>0.1</v>
      </c>
      <c r="F98" s="10">
        <v>0.6</v>
      </c>
      <c r="G98" s="11">
        <v>1.1000000000000001</v>
      </c>
      <c r="H98" s="10">
        <v>2.2000000000000002</v>
      </c>
      <c r="I98" s="10">
        <v>2.2999999999999998</v>
      </c>
      <c r="J98" s="11">
        <v>6.2</v>
      </c>
      <c r="K98" s="10">
        <v>16.3</v>
      </c>
      <c r="L98" s="10">
        <v>28.2</v>
      </c>
      <c r="M98" s="10">
        <v>41.4</v>
      </c>
      <c r="N98" s="10">
        <v>53.5</v>
      </c>
      <c r="O98" s="10">
        <v>66.5</v>
      </c>
      <c r="P98" s="11">
        <v>77.400000000000006</v>
      </c>
      <c r="Q98" s="9" t="s">
        <v>4</v>
      </c>
    </row>
    <row r="99" spans="2:19" ht="15.95" customHeight="1" x14ac:dyDescent="0.2">
      <c r="B99" s="19" t="s">
        <v>88</v>
      </c>
      <c r="C99" s="23" t="s">
        <v>48</v>
      </c>
      <c r="D99" s="23" t="s">
        <v>50</v>
      </c>
      <c r="E99" s="12">
        <v>0.2</v>
      </c>
      <c r="F99" s="10">
        <v>0.5</v>
      </c>
      <c r="G99" s="11">
        <v>1</v>
      </c>
      <c r="H99" s="10">
        <v>1.7</v>
      </c>
      <c r="I99" s="10">
        <v>2.5</v>
      </c>
      <c r="J99" s="11">
        <v>7.5</v>
      </c>
      <c r="K99" s="10">
        <v>16.399999999999999</v>
      </c>
      <c r="L99" s="10">
        <v>23.1</v>
      </c>
      <c r="M99" s="10">
        <v>29.3</v>
      </c>
      <c r="N99" s="10">
        <v>34.6</v>
      </c>
      <c r="O99" s="10">
        <v>39.700000000000003</v>
      </c>
      <c r="P99" s="11">
        <v>44.3</v>
      </c>
      <c r="Q99" s="9" t="s">
        <v>6</v>
      </c>
    </row>
    <row r="100" spans="2:19" ht="15.95" customHeight="1" x14ac:dyDescent="0.2">
      <c r="B100" s="19" t="s">
        <v>7</v>
      </c>
      <c r="C100" s="23" t="s">
        <v>95</v>
      </c>
      <c r="D100" s="23">
        <v>21.6</v>
      </c>
      <c r="E100" s="10">
        <v>9.9</v>
      </c>
      <c r="F100" s="10">
        <v>9.9</v>
      </c>
      <c r="G100" s="11">
        <v>9.9</v>
      </c>
      <c r="H100" s="10">
        <v>9.9</v>
      </c>
      <c r="I100" s="10">
        <v>9.8000000000000007</v>
      </c>
      <c r="J100" s="11">
        <v>9.8000000000000007</v>
      </c>
      <c r="K100" s="10">
        <v>9.6999999999999993</v>
      </c>
      <c r="L100" s="10">
        <v>9.6</v>
      </c>
      <c r="M100" s="10">
        <v>9.6</v>
      </c>
      <c r="N100" s="10">
        <v>9.6999999999999993</v>
      </c>
      <c r="O100" s="10">
        <v>9.8000000000000007</v>
      </c>
      <c r="P100" s="11">
        <v>10</v>
      </c>
      <c r="Q100" s="9" t="s">
        <v>8</v>
      </c>
      <c r="R100" s="28">
        <f>SUM(E100:P100)/12</f>
        <v>9.7999999999999989</v>
      </c>
      <c r="S100" s="29">
        <f>IF((R100/D100)&lt;=$S$3,(R100/D100),IF((R100/D100)&gt;=$S$4,(R100/D100),"ok"))</f>
        <v>0.45370370370370361</v>
      </c>
    </row>
    <row r="101" spans="2:19" ht="15.95" customHeight="1" x14ac:dyDescent="0.2">
      <c r="B101" s="19" t="s">
        <v>74</v>
      </c>
      <c r="C101" s="23"/>
      <c r="D101" s="23">
        <v>1.4</v>
      </c>
      <c r="E101" s="10">
        <v>2.2999999999999998</v>
      </c>
      <c r="F101" s="10">
        <v>2.4</v>
      </c>
      <c r="G101" s="11">
        <v>2.6</v>
      </c>
      <c r="H101" s="10">
        <v>2.1</v>
      </c>
      <c r="I101" s="10">
        <v>3</v>
      </c>
      <c r="J101" s="11">
        <v>2.7</v>
      </c>
      <c r="K101" s="10">
        <v>2.6</v>
      </c>
      <c r="L101" s="10">
        <v>3</v>
      </c>
      <c r="M101" s="10">
        <v>3.1</v>
      </c>
      <c r="N101" s="10">
        <v>3.7</v>
      </c>
      <c r="O101" s="10">
        <v>3.5</v>
      </c>
      <c r="P101" s="11">
        <v>4.2</v>
      </c>
      <c r="Q101" s="9" t="s">
        <v>9</v>
      </c>
      <c r="R101" s="28">
        <f>SUM(E101:P101)/12</f>
        <v>2.9333333333333336</v>
      </c>
      <c r="S101" s="29">
        <f>IF((R101/D101)&lt;=$S$5,(R101/D101),IF((R101/D101)&gt;=$S$6,(R101/D101),"ok"))</f>
        <v>2.0952380952380953</v>
      </c>
    </row>
    <row r="102" spans="2:19" ht="15.95" customHeight="1" x14ac:dyDescent="0.2">
      <c r="B102" s="20"/>
      <c r="C102" s="20"/>
      <c r="D102" s="2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9" ht="15.95" customHeight="1" x14ac:dyDescent="0.2">
      <c r="B103" s="21">
        <v>2544</v>
      </c>
      <c r="C103" s="24" t="s">
        <v>90</v>
      </c>
      <c r="D103" s="24" t="s">
        <v>53</v>
      </c>
      <c r="E103" s="14">
        <v>1.9</v>
      </c>
      <c r="F103" s="14">
        <v>2.2999999999999998</v>
      </c>
      <c r="G103" s="8">
        <v>2.5</v>
      </c>
      <c r="H103" s="14">
        <v>3</v>
      </c>
      <c r="I103" s="14">
        <v>3.3</v>
      </c>
      <c r="J103" s="8">
        <v>4.8</v>
      </c>
      <c r="K103" s="14">
        <v>7</v>
      </c>
      <c r="L103" s="14">
        <v>8.8000000000000007</v>
      </c>
      <c r="M103" s="14">
        <v>11</v>
      </c>
      <c r="N103" s="14">
        <v>13.5</v>
      </c>
      <c r="O103" s="14">
        <v>16</v>
      </c>
      <c r="P103" s="8">
        <v>19</v>
      </c>
      <c r="Q103" s="16" t="s">
        <v>3</v>
      </c>
    </row>
    <row r="104" spans="2:19" ht="15.95" customHeight="1" x14ac:dyDescent="0.2">
      <c r="B104" s="21" t="s">
        <v>63</v>
      </c>
      <c r="C104" s="24" t="s">
        <v>47</v>
      </c>
      <c r="D104" s="24" t="s">
        <v>97</v>
      </c>
      <c r="E104" s="17">
        <v>-0.4</v>
      </c>
      <c r="F104" s="17">
        <v>0.2</v>
      </c>
      <c r="G104" s="11">
        <v>0.3</v>
      </c>
      <c r="H104" s="17">
        <v>0.2</v>
      </c>
      <c r="I104" s="17">
        <v>0.3</v>
      </c>
      <c r="J104" s="11">
        <v>0.6</v>
      </c>
      <c r="K104" s="17">
        <v>1.1000000000000001</v>
      </c>
      <c r="L104" s="17">
        <v>1.6</v>
      </c>
      <c r="M104" s="17">
        <v>2.5</v>
      </c>
      <c r="N104" s="17">
        <v>3.9</v>
      </c>
      <c r="O104" s="17">
        <v>5.5</v>
      </c>
      <c r="P104" s="11">
        <v>7.3</v>
      </c>
      <c r="Q104" s="16" t="s">
        <v>4</v>
      </c>
    </row>
    <row r="105" spans="2:19" ht="15.95" customHeight="1" x14ac:dyDescent="0.2">
      <c r="B105" s="21" t="s">
        <v>10</v>
      </c>
      <c r="C105" s="24" t="s">
        <v>48</v>
      </c>
      <c r="D105" s="24" t="s">
        <v>100</v>
      </c>
      <c r="E105" s="12">
        <v>0.2</v>
      </c>
      <c r="F105" s="17">
        <v>0.5</v>
      </c>
      <c r="G105" s="11">
        <v>0.7</v>
      </c>
      <c r="H105" s="17">
        <v>1</v>
      </c>
      <c r="I105" s="17">
        <v>1.3</v>
      </c>
      <c r="J105" s="11">
        <v>2.5</v>
      </c>
      <c r="K105" s="17">
        <v>4.2</v>
      </c>
      <c r="L105" s="17">
        <v>5.5</v>
      </c>
      <c r="M105" s="17">
        <v>6.8</v>
      </c>
      <c r="N105" s="17">
        <v>7.8</v>
      </c>
      <c r="O105" s="17">
        <v>8.6999999999999993</v>
      </c>
      <c r="P105" s="11">
        <v>9.6</v>
      </c>
      <c r="Q105" s="16" t="s">
        <v>6</v>
      </c>
    </row>
    <row r="106" spans="2:19" ht="15.95" customHeight="1" x14ac:dyDescent="0.2">
      <c r="B106" s="21" t="s">
        <v>13</v>
      </c>
      <c r="C106" s="24" t="s">
        <v>92</v>
      </c>
      <c r="D106" s="24">
        <v>20.399999999999999</v>
      </c>
      <c r="E106" s="17">
        <v>10.3</v>
      </c>
      <c r="F106" s="17">
        <v>10.3</v>
      </c>
      <c r="G106" s="11">
        <v>10.3</v>
      </c>
      <c r="H106" s="17">
        <v>10.3</v>
      </c>
      <c r="I106" s="17">
        <v>10.3</v>
      </c>
      <c r="J106" s="11">
        <v>10.199999999999999</v>
      </c>
      <c r="K106" s="17">
        <v>10.1</v>
      </c>
      <c r="L106" s="17">
        <v>10.1</v>
      </c>
      <c r="M106" s="17">
        <v>10.1</v>
      </c>
      <c r="N106" s="17">
        <v>10.1</v>
      </c>
      <c r="O106" s="17">
        <v>10.199999999999999</v>
      </c>
      <c r="P106" s="11">
        <v>10.3</v>
      </c>
      <c r="Q106" s="16" t="s">
        <v>8</v>
      </c>
      <c r="R106" s="28">
        <f>SUM(E106:P106)/12</f>
        <v>10.216666666666665</v>
      </c>
      <c r="S106" s="29">
        <f>IF((R106/D106)&lt;=$S$3,(R106/D106),IF((R106/D106)&gt;=$S$4,(R106/D106),"ok"))</f>
        <v>0.50081699346405228</v>
      </c>
    </row>
    <row r="107" spans="2:19" ht="15.95" customHeight="1" x14ac:dyDescent="0.2">
      <c r="B107" s="21" t="s">
        <v>75</v>
      </c>
      <c r="C107" s="24"/>
      <c r="D107" s="24">
        <v>1.5</v>
      </c>
      <c r="E107" s="17">
        <v>2.1</v>
      </c>
      <c r="F107" s="17">
        <v>1.6</v>
      </c>
      <c r="G107" s="11">
        <v>1.5</v>
      </c>
      <c r="H107" s="17">
        <v>1.8</v>
      </c>
      <c r="I107" s="17">
        <v>1.7</v>
      </c>
      <c r="J107" s="11">
        <v>1.7</v>
      </c>
      <c r="K107" s="17">
        <v>1.7</v>
      </c>
      <c r="L107" s="17">
        <v>1.7</v>
      </c>
      <c r="M107" s="17">
        <v>1.7</v>
      </c>
      <c r="N107" s="17">
        <v>1.8</v>
      </c>
      <c r="O107" s="17">
        <v>1.8</v>
      </c>
      <c r="P107" s="11">
        <v>2.1</v>
      </c>
      <c r="Q107" s="16" t="s">
        <v>9</v>
      </c>
      <c r="R107" s="28">
        <f>SUM(E107:P107)/12</f>
        <v>1.7666666666666666</v>
      </c>
      <c r="S107" s="29" t="str">
        <f>IF((R107/D107)&lt;=$S$5,(R107/D107),IF((R107/D107)&gt;=$S$6,(R107/D107),"ok"))</f>
        <v>ok</v>
      </c>
    </row>
    <row r="108" spans="2:19" ht="15.95" customHeight="1" x14ac:dyDescent="0.2">
      <c r="B108" s="20"/>
      <c r="C108" s="20"/>
      <c r="D108" s="2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9" ht="15.95" customHeight="1" x14ac:dyDescent="0.2">
      <c r="B109" s="19">
        <v>2537</v>
      </c>
      <c r="C109" s="23" t="s">
        <v>90</v>
      </c>
      <c r="D109" s="23" t="s">
        <v>51</v>
      </c>
      <c r="E109" s="6">
        <v>2</v>
      </c>
      <c r="F109" s="6">
        <v>2.7</v>
      </c>
      <c r="G109" s="8">
        <v>3.2</v>
      </c>
      <c r="H109" s="6">
        <v>3.5</v>
      </c>
      <c r="I109" s="6">
        <v>3.4</v>
      </c>
      <c r="J109" s="8">
        <v>5.7</v>
      </c>
      <c r="K109" s="6">
        <v>8</v>
      </c>
      <c r="L109" s="6">
        <v>9.6999999999999993</v>
      </c>
      <c r="M109" s="6">
        <v>11.6</v>
      </c>
      <c r="N109" s="6">
        <v>13.5</v>
      </c>
      <c r="O109" s="6">
        <v>15.6</v>
      </c>
      <c r="P109" s="8">
        <v>18.100000000000001</v>
      </c>
      <c r="Q109" s="9" t="s">
        <v>3</v>
      </c>
    </row>
    <row r="110" spans="2:19" ht="15.95" customHeight="1" x14ac:dyDescent="0.2">
      <c r="B110" s="19" t="s">
        <v>64</v>
      </c>
      <c r="C110" s="23" t="s">
        <v>47</v>
      </c>
      <c r="D110" s="23" t="s">
        <v>97</v>
      </c>
      <c r="E110" s="10">
        <v>-0.1</v>
      </c>
      <c r="F110" s="10">
        <v>0.6</v>
      </c>
      <c r="G110" s="11">
        <v>0.7</v>
      </c>
      <c r="H110" s="10">
        <v>0.8</v>
      </c>
      <c r="I110" s="10">
        <v>0.7</v>
      </c>
      <c r="J110" s="11">
        <v>1.2</v>
      </c>
      <c r="K110" s="10">
        <v>1.9</v>
      </c>
      <c r="L110" s="10">
        <v>2.2000000000000002</v>
      </c>
      <c r="M110" s="10">
        <v>2.8</v>
      </c>
      <c r="N110" s="10">
        <v>3.6</v>
      </c>
      <c r="O110" s="10">
        <v>4.7</v>
      </c>
      <c r="P110" s="11">
        <v>6</v>
      </c>
      <c r="Q110" s="9" t="s">
        <v>4</v>
      </c>
    </row>
    <row r="111" spans="2:19" ht="15.95" customHeight="1" x14ac:dyDescent="0.2">
      <c r="B111" s="19" t="s">
        <v>5</v>
      </c>
      <c r="C111" s="23" t="s">
        <v>48</v>
      </c>
      <c r="D111" s="23" t="s">
        <v>52</v>
      </c>
      <c r="E111" s="12">
        <v>0.2</v>
      </c>
      <c r="F111" s="10">
        <v>0.5</v>
      </c>
      <c r="G111" s="11">
        <v>0.9</v>
      </c>
      <c r="H111" s="10">
        <v>1.2</v>
      </c>
      <c r="I111" s="10">
        <v>0.8</v>
      </c>
      <c r="J111" s="11">
        <v>2.8</v>
      </c>
      <c r="K111" s="10">
        <v>4.5</v>
      </c>
      <c r="L111" s="10">
        <v>5.8</v>
      </c>
      <c r="M111" s="10">
        <v>7.1</v>
      </c>
      <c r="N111" s="10">
        <v>8.1999999999999993</v>
      </c>
      <c r="O111" s="10">
        <v>9.1</v>
      </c>
      <c r="P111" s="11">
        <v>9.9</v>
      </c>
      <c r="Q111" s="9" t="s">
        <v>6</v>
      </c>
    </row>
    <row r="112" spans="2:19" ht="15.95" customHeight="1" x14ac:dyDescent="0.2">
      <c r="B112" s="19" t="s">
        <v>26</v>
      </c>
      <c r="C112" s="23" t="s">
        <v>91</v>
      </c>
      <c r="D112" s="23">
        <v>18.899999999999999</v>
      </c>
      <c r="E112" s="10">
        <v>10.1</v>
      </c>
      <c r="F112" s="10">
        <v>10.1</v>
      </c>
      <c r="G112" s="11">
        <v>10</v>
      </c>
      <c r="H112" s="10">
        <v>10</v>
      </c>
      <c r="I112" s="10">
        <v>10</v>
      </c>
      <c r="J112" s="11">
        <v>9.9</v>
      </c>
      <c r="K112" s="10">
        <v>9.9</v>
      </c>
      <c r="L112" s="10">
        <v>9.9</v>
      </c>
      <c r="M112" s="10">
        <v>9.9</v>
      </c>
      <c r="N112" s="10">
        <v>9.9</v>
      </c>
      <c r="O112" s="10">
        <v>9.9</v>
      </c>
      <c r="P112" s="11">
        <v>10.1</v>
      </c>
      <c r="Q112" s="9" t="s">
        <v>8</v>
      </c>
      <c r="R112" s="28">
        <f>SUM(E112:P112)/12</f>
        <v>9.9750000000000014</v>
      </c>
      <c r="S112" s="29">
        <f>IF((R112/D112)&lt;=$S$3,(R112/D112),IF((R112/D112)&gt;=$S$4,(R112/D112),"ok"))</f>
        <v>0.5277777777777779</v>
      </c>
    </row>
    <row r="113" spans="2:19" ht="15.95" customHeight="1" x14ac:dyDescent="0.2">
      <c r="B113" s="19" t="s">
        <v>76</v>
      </c>
      <c r="C113" s="23"/>
      <c r="D113" s="23">
        <v>2.2999999999999998</v>
      </c>
      <c r="E113" s="10">
        <v>1.9</v>
      </c>
      <c r="F113" s="10">
        <v>1.6</v>
      </c>
      <c r="G113" s="11">
        <v>1.6</v>
      </c>
      <c r="H113" s="10">
        <v>1.5</v>
      </c>
      <c r="I113" s="10">
        <v>1.9</v>
      </c>
      <c r="J113" s="11">
        <v>1.7</v>
      </c>
      <c r="K113" s="10">
        <v>1.6</v>
      </c>
      <c r="L113" s="10">
        <v>1.7</v>
      </c>
      <c r="M113" s="10">
        <v>1.7</v>
      </c>
      <c r="N113" s="10">
        <v>1.7</v>
      </c>
      <c r="O113" s="10">
        <v>1.8</v>
      </c>
      <c r="P113" s="11">
        <v>2.2000000000000002</v>
      </c>
      <c r="Q113" s="9" t="s">
        <v>9</v>
      </c>
      <c r="R113" s="28">
        <f>SUM(E113:P113)/12</f>
        <v>1.7416666666666665</v>
      </c>
      <c r="S113" s="29" t="str">
        <f>IF((R113/D113)&lt;=$S$5,(R113/D113),IF((R113/D113)&gt;=$S$6,(R113/D113),"ok"))</f>
        <v>ok</v>
      </c>
    </row>
    <row r="114" spans="2:19" ht="15.95" customHeight="1" x14ac:dyDescent="0.2">
      <c r="B114" s="20"/>
      <c r="C114" s="20"/>
      <c r="D114" s="2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9" ht="15.95" customHeight="1" x14ac:dyDescent="0.2">
      <c r="B115" s="21">
        <v>2516</v>
      </c>
      <c r="C115" s="24" t="s">
        <v>90</v>
      </c>
      <c r="D115" s="24" t="s">
        <v>53</v>
      </c>
      <c r="E115" s="14">
        <v>1.4</v>
      </c>
      <c r="F115" s="14">
        <v>1.7</v>
      </c>
      <c r="G115" s="8">
        <v>2.2000000000000002</v>
      </c>
      <c r="H115" s="14">
        <v>2.6</v>
      </c>
      <c r="I115" s="14">
        <v>3.3</v>
      </c>
      <c r="J115" s="8">
        <v>6.3</v>
      </c>
      <c r="K115" s="14">
        <v>12</v>
      </c>
      <c r="L115" s="14">
        <v>17.899999999999999</v>
      </c>
      <c r="M115" s="14">
        <v>23.8</v>
      </c>
      <c r="N115" s="14">
        <v>29.9</v>
      </c>
      <c r="O115" s="14">
        <v>36.1</v>
      </c>
      <c r="P115" s="8">
        <v>41.9</v>
      </c>
      <c r="Q115" s="16" t="s">
        <v>3</v>
      </c>
    </row>
    <row r="116" spans="2:19" ht="15.95" customHeight="1" x14ac:dyDescent="0.2">
      <c r="B116" s="21" t="s">
        <v>63</v>
      </c>
      <c r="C116" s="24" t="s">
        <v>47</v>
      </c>
      <c r="D116" s="24" t="s">
        <v>97</v>
      </c>
      <c r="E116" s="17">
        <v>-0.3</v>
      </c>
      <c r="F116" s="17">
        <v>-0.1</v>
      </c>
      <c r="G116" s="11">
        <v>0.1</v>
      </c>
      <c r="H116" s="17">
        <v>0</v>
      </c>
      <c r="I116" s="17">
        <v>0.2</v>
      </c>
      <c r="J116" s="11">
        <v>1.2</v>
      </c>
      <c r="K116" s="17">
        <v>3.8</v>
      </c>
      <c r="L116" s="17">
        <v>6.8</v>
      </c>
      <c r="M116" s="17">
        <v>10.8</v>
      </c>
      <c r="N116" s="17">
        <v>14.6</v>
      </c>
      <c r="O116" s="17">
        <v>19.100000000000001</v>
      </c>
      <c r="P116" s="11">
        <v>23.4</v>
      </c>
      <c r="Q116" s="16" t="s">
        <v>4</v>
      </c>
    </row>
    <row r="117" spans="2:19" ht="15.95" customHeight="1" x14ac:dyDescent="0.2">
      <c r="B117" s="21" t="s">
        <v>5</v>
      </c>
      <c r="C117" s="24" t="s">
        <v>48</v>
      </c>
      <c r="D117" s="24" t="s">
        <v>99</v>
      </c>
      <c r="E117" s="12">
        <v>0.2</v>
      </c>
      <c r="F117" s="17">
        <v>0.5</v>
      </c>
      <c r="G117" s="11">
        <v>0.9</v>
      </c>
      <c r="H117" s="17">
        <v>1.2</v>
      </c>
      <c r="I117" s="17">
        <v>1.8</v>
      </c>
      <c r="J117" s="11">
        <v>3.9</v>
      </c>
      <c r="K117" s="17">
        <v>7</v>
      </c>
      <c r="L117" s="17">
        <v>9.5</v>
      </c>
      <c r="M117" s="17">
        <v>11.7</v>
      </c>
      <c r="N117" s="17">
        <v>13.7</v>
      </c>
      <c r="O117" s="17">
        <v>15.5</v>
      </c>
      <c r="P117" s="11">
        <v>17.3</v>
      </c>
      <c r="Q117" s="16" t="s">
        <v>6</v>
      </c>
    </row>
    <row r="118" spans="2:19" ht="15.95" customHeight="1" x14ac:dyDescent="0.2">
      <c r="B118" s="21" t="s">
        <v>7</v>
      </c>
      <c r="C118" s="24" t="s">
        <v>92</v>
      </c>
      <c r="D118" s="24">
        <v>20.2</v>
      </c>
      <c r="E118" s="17">
        <v>10.1</v>
      </c>
      <c r="F118" s="17">
        <v>10.1</v>
      </c>
      <c r="G118" s="11">
        <v>10.1</v>
      </c>
      <c r="H118" s="17">
        <v>10</v>
      </c>
      <c r="I118" s="17">
        <v>10</v>
      </c>
      <c r="J118" s="11">
        <v>10</v>
      </c>
      <c r="K118" s="17">
        <v>9.9</v>
      </c>
      <c r="L118" s="17">
        <v>9.9</v>
      </c>
      <c r="M118" s="17">
        <v>9.9</v>
      </c>
      <c r="N118" s="17">
        <v>10</v>
      </c>
      <c r="O118" s="17">
        <v>10</v>
      </c>
      <c r="P118" s="11">
        <v>10.1</v>
      </c>
      <c r="Q118" s="16" t="s">
        <v>8</v>
      </c>
      <c r="R118" s="28">
        <f>SUM(E118:P118)/12</f>
        <v>10.008333333333335</v>
      </c>
      <c r="S118" s="29">
        <f>IF((R118/D118)&lt;=$S$3,(R118/D118),IF((R118/D118)&gt;=$S$4,(R118/D118),"ok"))</f>
        <v>0.49546204620462053</v>
      </c>
    </row>
    <row r="119" spans="2:19" ht="15.95" customHeight="1" x14ac:dyDescent="0.2">
      <c r="B119" s="21" t="s">
        <v>77</v>
      </c>
      <c r="C119" s="24"/>
      <c r="D119" s="24">
        <v>1.2</v>
      </c>
      <c r="E119" s="17">
        <v>1.5</v>
      </c>
      <c r="F119" s="17">
        <v>1.3</v>
      </c>
      <c r="G119" s="11">
        <v>1.2</v>
      </c>
      <c r="H119" s="17">
        <v>1.4</v>
      </c>
      <c r="I119" s="17">
        <v>1.3</v>
      </c>
      <c r="J119" s="11">
        <v>1.2</v>
      </c>
      <c r="K119" s="17">
        <v>1.2</v>
      </c>
      <c r="L119" s="17">
        <v>1.6</v>
      </c>
      <c r="M119" s="17">
        <v>1.3</v>
      </c>
      <c r="N119" s="17">
        <v>1.6</v>
      </c>
      <c r="O119" s="17">
        <v>1.5</v>
      </c>
      <c r="P119" s="11">
        <v>1.2</v>
      </c>
      <c r="Q119" s="16" t="s">
        <v>9</v>
      </c>
      <c r="R119" s="28">
        <f>SUM(E119:P119)/12</f>
        <v>1.3583333333333334</v>
      </c>
      <c r="S119" s="29" t="str">
        <f>IF((R119/D119)&lt;=$S$5,(R119/D119),IF((R119/D119)&gt;=$S$6,(R119/D119),"ok"))</f>
        <v>ok</v>
      </c>
    </row>
    <row r="120" spans="2:19" ht="15.95" customHeight="1" x14ac:dyDescent="0.2">
      <c r="B120" s="20"/>
      <c r="C120" s="20"/>
      <c r="D120" s="2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9" ht="15.95" customHeight="1" x14ac:dyDescent="0.2">
      <c r="B121" s="19">
        <v>2515</v>
      </c>
      <c r="C121" s="23" t="s">
        <v>90</v>
      </c>
      <c r="D121" s="23" t="s">
        <v>96</v>
      </c>
      <c r="E121" s="6">
        <v>1.6</v>
      </c>
      <c r="F121" s="6">
        <v>2</v>
      </c>
      <c r="G121" s="8">
        <v>2.6</v>
      </c>
      <c r="H121" s="6">
        <v>3.1</v>
      </c>
      <c r="I121" s="6">
        <v>4.0999999999999996</v>
      </c>
      <c r="J121" s="8">
        <v>8.3000000000000007</v>
      </c>
      <c r="K121" s="6">
        <v>16.100000000000001</v>
      </c>
      <c r="L121" s="6">
        <v>22.1</v>
      </c>
      <c r="M121" s="6">
        <v>28.2</v>
      </c>
      <c r="N121" s="6">
        <v>34.200000000000003</v>
      </c>
      <c r="O121" s="6">
        <v>40.299999999999997</v>
      </c>
      <c r="P121" s="8">
        <v>45.8</v>
      </c>
      <c r="Q121" s="9" t="s">
        <v>3</v>
      </c>
    </row>
    <row r="122" spans="2:19" ht="15.95" customHeight="1" x14ac:dyDescent="0.2">
      <c r="B122" s="19" t="s">
        <v>63</v>
      </c>
      <c r="C122" s="23" t="s">
        <v>47</v>
      </c>
      <c r="D122" s="23" t="s">
        <v>97</v>
      </c>
      <c r="E122" s="10">
        <v>-0.3</v>
      </c>
      <c r="F122" s="10">
        <v>-0.1</v>
      </c>
      <c r="G122" s="11">
        <v>0</v>
      </c>
      <c r="H122" s="10">
        <v>0.1</v>
      </c>
      <c r="I122" s="10">
        <v>0.2</v>
      </c>
      <c r="J122" s="11">
        <v>1.3</v>
      </c>
      <c r="K122" s="10">
        <v>3.8</v>
      </c>
      <c r="L122" s="10">
        <v>6.4</v>
      </c>
      <c r="M122" s="10">
        <v>10.1</v>
      </c>
      <c r="N122" s="10">
        <v>13.7</v>
      </c>
      <c r="O122" s="10">
        <v>17.600000000000001</v>
      </c>
      <c r="P122" s="11">
        <v>21.5</v>
      </c>
      <c r="Q122" s="9" t="s">
        <v>4</v>
      </c>
    </row>
    <row r="123" spans="2:19" ht="15.95" customHeight="1" x14ac:dyDescent="0.2">
      <c r="B123" s="19" t="s">
        <v>5</v>
      </c>
      <c r="C123" s="23" t="s">
        <v>48</v>
      </c>
      <c r="D123" s="23" t="s">
        <v>99</v>
      </c>
      <c r="E123" s="12">
        <v>0.2</v>
      </c>
      <c r="F123" s="10">
        <v>0.6</v>
      </c>
      <c r="G123" s="11">
        <v>1</v>
      </c>
      <c r="H123" s="10">
        <v>1.5</v>
      </c>
      <c r="I123" s="10">
        <v>2.2000000000000002</v>
      </c>
      <c r="J123" s="11">
        <v>5.5</v>
      </c>
      <c r="K123" s="10">
        <v>10.7</v>
      </c>
      <c r="L123" s="10">
        <v>13.8</v>
      </c>
      <c r="M123" s="10">
        <v>16.399999999999999</v>
      </c>
      <c r="N123" s="10">
        <v>18.7</v>
      </c>
      <c r="O123" s="10">
        <v>20.6</v>
      </c>
      <c r="P123" s="11">
        <v>22.2</v>
      </c>
      <c r="Q123" s="9" t="s">
        <v>6</v>
      </c>
    </row>
    <row r="124" spans="2:19" ht="15.95" customHeight="1" x14ac:dyDescent="0.2">
      <c r="B124" s="19" t="s">
        <v>7</v>
      </c>
      <c r="C124" s="23" t="s">
        <v>92</v>
      </c>
      <c r="D124" s="23">
        <v>20.2</v>
      </c>
      <c r="E124" s="10">
        <v>10.1</v>
      </c>
      <c r="F124" s="10">
        <v>10.1</v>
      </c>
      <c r="G124" s="11">
        <v>10.1</v>
      </c>
      <c r="H124" s="10">
        <v>10.1</v>
      </c>
      <c r="I124" s="10">
        <v>10.1</v>
      </c>
      <c r="J124" s="11">
        <v>10</v>
      </c>
      <c r="K124" s="10">
        <v>9.9</v>
      </c>
      <c r="L124" s="10">
        <v>9.9</v>
      </c>
      <c r="M124" s="10">
        <v>9.9</v>
      </c>
      <c r="N124" s="10">
        <v>10</v>
      </c>
      <c r="O124" s="10">
        <v>10</v>
      </c>
      <c r="P124" s="11">
        <v>10.1</v>
      </c>
      <c r="Q124" s="9" t="s">
        <v>8</v>
      </c>
      <c r="R124" s="28">
        <f>SUM(E124:P124)/12</f>
        <v>10.025</v>
      </c>
      <c r="S124" s="29">
        <f>IF((R124/D124)&lt;=$S$3,(R124/D124),IF((R124/D124)&gt;=$S$4,(R124/D124),"ok"))</f>
        <v>0.49628712871287134</v>
      </c>
    </row>
    <row r="125" spans="2:19" ht="15.95" customHeight="1" x14ac:dyDescent="0.2">
      <c r="B125" s="19" t="s">
        <v>78</v>
      </c>
      <c r="C125" s="23"/>
      <c r="D125" s="23">
        <v>1.5</v>
      </c>
      <c r="E125" s="10">
        <v>1.7</v>
      </c>
      <c r="F125" s="10">
        <v>1.5</v>
      </c>
      <c r="G125" s="11">
        <v>1.6</v>
      </c>
      <c r="H125" s="10">
        <v>1.5</v>
      </c>
      <c r="I125" s="10">
        <v>1.7</v>
      </c>
      <c r="J125" s="11">
        <v>1.5</v>
      </c>
      <c r="K125" s="10">
        <v>1.6</v>
      </c>
      <c r="L125" s="10">
        <v>1.9</v>
      </c>
      <c r="M125" s="10">
        <v>1.7</v>
      </c>
      <c r="N125" s="10">
        <v>1.8</v>
      </c>
      <c r="O125" s="10">
        <v>2.1</v>
      </c>
      <c r="P125" s="11">
        <v>2.1</v>
      </c>
      <c r="Q125" s="9" t="s">
        <v>9</v>
      </c>
      <c r="R125" s="28">
        <f>SUM(E125:P125)/12</f>
        <v>1.7250000000000003</v>
      </c>
      <c r="S125" s="29" t="str">
        <f>IF((R125/D125)&lt;=$S$5,(R125/D125),IF((R125/D125)&gt;=$S$6,(R125/D125),"ok"))</f>
        <v>ok</v>
      </c>
    </row>
    <row r="126" spans="2:19" ht="15.95" customHeight="1" x14ac:dyDescent="0.2">
      <c r="B126" s="20"/>
      <c r="C126" s="20"/>
      <c r="D126" s="2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9" ht="15.95" customHeight="1" x14ac:dyDescent="0.2">
      <c r="B127" s="21">
        <v>2514</v>
      </c>
      <c r="C127" s="24" t="s">
        <v>90</v>
      </c>
      <c r="D127" s="24" t="s">
        <v>53</v>
      </c>
      <c r="E127" s="14">
        <v>1.5</v>
      </c>
      <c r="F127" s="14">
        <v>2</v>
      </c>
      <c r="G127" s="8">
        <v>2.4</v>
      </c>
      <c r="H127" s="14">
        <v>3</v>
      </c>
      <c r="I127" s="14">
        <v>3.6</v>
      </c>
      <c r="J127" s="8">
        <v>6.6</v>
      </c>
      <c r="K127" s="14">
        <v>11.5</v>
      </c>
      <c r="L127" s="14">
        <v>16.600000000000001</v>
      </c>
      <c r="M127" s="14">
        <v>21.2</v>
      </c>
      <c r="N127" s="14">
        <v>26.4</v>
      </c>
      <c r="O127" s="14">
        <v>31.8</v>
      </c>
      <c r="P127" s="8">
        <v>37</v>
      </c>
      <c r="Q127" s="16" t="s">
        <v>3</v>
      </c>
    </row>
    <row r="128" spans="2:19" ht="15.95" customHeight="1" x14ac:dyDescent="0.2">
      <c r="B128" s="21" t="s">
        <v>63</v>
      </c>
      <c r="C128" s="24" t="s">
        <v>47</v>
      </c>
      <c r="D128" s="24" t="s">
        <v>97</v>
      </c>
      <c r="E128" s="17">
        <v>-0.3</v>
      </c>
      <c r="F128" s="17">
        <v>-0.3</v>
      </c>
      <c r="G128" s="11">
        <v>0</v>
      </c>
      <c r="H128" s="17">
        <v>0</v>
      </c>
      <c r="I128" s="17">
        <v>0</v>
      </c>
      <c r="J128" s="11">
        <v>1.1000000000000001</v>
      </c>
      <c r="K128" s="17">
        <v>3.1</v>
      </c>
      <c r="L128" s="17">
        <v>6</v>
      </c>
      <c r="M128" s="17">
        <v>8.6</v>
      </c>
      <c r="N128" s="17">
        <v>11.8</v>
      </c>
      <c r="O128" s="17">
        <v>15.3</v>
      </c>
      <c r="P128" s="11">
        <v>19.2</v>
      </c>
      <c r="Q128" s="16" t="s">
        <v>4</v>
      </c>
    </row>
    <row r="129" spans="2:19" ht="15.95" customHeight="1" x14ac:dyDescent="0.2">
      <c r="B129" s="21" t="s">
        <v>5</v>
      </c>
      <c r="C129" s="24" t="s">
        <v>48</v>
      </c>
      <c r="D129" s="24" t="s">
        <v>99</v>
      </c>
      <c r="E129" s="12">
        <v>0.2</v>
      </c>
      <c r="F129" s="17">
        <v>0.5</v>
      </c>
      <c r="G129" s="11">
        <v>0.9</v>
      </c>
      <c r="H129" s="17">
        <v>1.4</v>
      </c>
      <c r="I129" s="17">
        <v>1.9</v>
      </c>
      <c r="J129" s="11">
        <v>4</v>
      </c>
      <c r="K129" s="17">
        <v>6.7</v>
      </c>
      <c r="L129" s="17">
        <v>9</v>
      </c>
      <c r="M129" s="17">
        <v>11</v>
      </c>
      <c r="N129" s="17">
        <v>13</v>
      </c>
      <c r="O129" s="17">
        <v>14.7</v>
      </c>
      <c r="P129" s="11">
        <v>16.3</v>
      </c>
      <c r="Q129" s="16" t="s">
        <v>6</v>
      </c>
    </row>
    <row r="130" spans="2:19" ht="15.95" customHeight="1" x14ac:dyDescent="0.2">
      <c r="B130" s="21" t="s">
        <v>7</v>
      </c>
      <c r="C130" s="24" t="s">
        <v>92</v>
      </c>
      <c r="D130" s="24">
        <v>20.2</v>
      </c>
      <c r="E130" s="17">
        <v>10.1</v>
      </c>
      <c r="F130" s="17">
        <v>10.1</v>
      </c>
      <c r="G130" s="11">
        <v>10.1</v>
      </c>
      <c r="H130" s="17">
        <v>10</v>
      </c>
      <c r="I130" s="17">
        <v>10.1</v>
      </c>
      <c r="J130" s="11">
        <v>10</v>
      </c>
      <c r="K130" s="17">
        <v>10</v>
      </c>
      <c r="L130" s="17">
        <v>9.9</v>
      </c>
      <c r="M130" s="17">
        <v>10</v>
      </c>
      <c r="N130" s="17">
        <v>10</v>
      </c>
      <c r="O130" s="17">
        <v>10</v>
      </c>
      <c r="P130" s="11">
        <v>10.1</v>
      </c>
      <c r="Q130" s="16" t="s">
        <v>8</v>
      </c>
      <c r="R130" s="28">
        <f>SUM(E130:P130)/12</f>
        <v>10.033333333333333</v>
      </c>
      <c r="S130" s="29">
        <f>IF((R130/D130)&lt;=$S$3,(R130/D130),IF((R130/D130)&gt;=$S$4,(R130/D130),"ok"))</f>
        <v>0.49669966996699672</v>
      </c>
    </row>
    <row r="131" spans="2:19" ht="15.95" customHeight="1" x14ac:dyDescent="0.2">
      <c r="B131" s="21" t="s">
        <v>78</v>
      </c>
      <c r="C131" s="24"/>
      <c r="D131" s="24">
        <v>1.4</v>
      </c>
      <c r="E131" s="17">
        <v>1.6</v>
      </c>
      <c r="F131" s="17">
        <v>1.8</v>
      </c>
      <c r="G131" s="11">
        <v>1.5</v>
      </c>
      <c r="H131" s="17">
        <v>1.6</v>
      </c>
      <c r="I131" s="17">
        <v>1.7</v>
      </c>
      <c r="J131" s="11">
        <v>1.5</v>
      </c>
      <c r="K131" s="17">
        <v>1.7</v>
      </c>
      <c r="L131" s="17">
        <v>1.6</v>
      </c>
      <c r="M131" s="17">
        <v>1.6</v>
      </c>
      <c r="N131" s="17">
        <v>1.6</v>
      </c>
      <c r="O131" s="17">
        <v>1.8</v>
      </c>
      <c r="P131" s="11">
        <v>1.5</v>
      </c>
      <c r="Q131" s="16" t="s">
        <v>9</v>
      </c>
      <c r="R131" s="28">
        <f>SUM(E131:P131)/12</f>
        <v>1.625</v>
      </c>
      <c r="S131" s="29" t="str">
        <f>IF((R131/D131)&lt;=$S$5,(R131/D131),IF((R131/D131)&gt;=$S$6,(R131/D131),"ok"))</f>
        <v>ok</v>
      </c>
    </row>
    <row r="132" spans="2:19" ht="15.95" customHeight="1" x14ac:dyDescent="0.2">
      <c r="B132" s="20"/>
      <c r="C132" s="20"/>
      <c r="D132" s="2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9" ht="15.95" customHeight="1" x14ac:dyDescent="0.2">
      <c r="B133" s="19">
        <v>2513</v>
      </c>
      <c r="C133" s="23" t="s">
        <v>90</v>
      </c>
      <c r="D133" s="23" t="s">
        <v>53</v>
      </c>
      <c r="E133" s="6">
        <v>1.6</v>
      </c>
      <c r="F133" s="6">
        <v>1.9</v>
      </c>
      <c r="G133" s="8">
        <v>2.5</v>
      </c>
      <c r="H133" s="6">
        <v>3</v>
      </c>
      <c r="I133" s="6">
        <v>3.7</v>
      </c>
      <c r="J133" s="8">
        <v>6.8</v>
      </c>
      <c r="K133" s="6">
        <v>12.5</v>
      </c>
      <c r="L133" s="6">
        <v>17.7</v>
      </c>
      <c r="M133" s="6">
        <v>22.6</v>
      </c>
      <c r="N133" s="6">
        <v>27.6</v>
      </c>
      <c r="O133" s="6">
        <v>32.5</v>
      </c>
      <c r="P133" s="8">
        <v>37.6</v>
      </c>
      <c r="Q133" s="9" t="s">
        <v>3</v>
      </c>
    </row>
    <row r="134" spans="2:19" ht="15.95" customHeight="1" x14ac:dyDescent="0.2">
      <c r="B134" s="19" t="s">
        <v>63</v>
      </c>
      <c r="C134" s="23" t="s">
        <v>47</v>
      </c>
      <c r="D134" s="23" t="s">
        <v>97</v>
      </c>
      <c r="E134" s="10">
        <v>-0.5</v>
      </c>
      <c r="F134" s="10">
        <v>-0.2</v>
      </c>
      <c r="G134" s="11">
        <v>0.1</v>
      </c>
      <c r="H134" s="10">
        <v>0.1</v>
      </c>
      <c r="I134" s="10">
        <v>0.2</v>
      </c>
      <c r="J134" s="11">
        <v>0.9</v>
      </c>
      <c r="K134" s="10">
        <v>3.2</v>
      </c>
      <c r="L134" s="10">
        <v>6</v>
      </c>
      <c r="M134" s="10">
        <v>8.5</v>
      </c>
      <c r="N134" s="10">
        <v>11.5</v>
      </c>
      <c r="O134" s="10">
        <v>14.4</v>
      </c>
      <c r="P134" s="11">
        <v>17.899999999999999</v>
      </c>
      <c r="Q134" s="9" t="s">
        <v>4</v>
      </c>
    </row>
    <row r="135" spans="2:19" ht="15.95" customHeight="1" x14ac:dyDescent="0.2">
      <c r="B135" s="19" t="s">
        <v>5</v>
      </c>
      <c r="C135" s="23" t="s">
        <v>48</v>
      </c>
      <c r="D135" s="23" t="s">
        <v>99</v>
      </c>
      <c r="E135" s="12">
        <v>0.2</v>
      </c>
      <c r="F135" s="10">
        <v>0.5</v>
      </c>
      <c r="G135" s="11">
        <v>0.9</v>
      </c>
      <c r="H135" s="10">
        <v>1.4</v>
      </c>
      <c r="I135" s="10">
        <v>1.9</v>
      </c>
      <c r="J135" s="11">
        <v>4.3</v>
      </c>
      <c r="K135" s="10">
        <v>7.7</v>
      </c>
      <c r="L135" s="10">
        <v>10.3</v>
      </c>
      <c r="M135" s="10">
        <v>12.6</v>
      </c>
      <c r="N135" s="10">
        <v>14.7</v>
      </c>
      <c r="O135" s="10">
        <v>16.5</v>
      </c>
      <c r="P135" s="11">
        <v>18.399999999999999</v>
      </c>
      <c r="Q135" s="9" t="s">
        <v>6</v>
      </c>
    </row>
    <row r="136" spans="2:19" ht="15.95" customHeight="1" x14ac:dyDescent="0.2">
      <c r="B136" s="19" t="s">
        <v>7</v>
      </c>
      <c r="C136" s="23" t="s">
        <v>92</v>
      </c>
      <c r="D136" s="23">
        <v>20.399999999999999</v>
      </c>
      <c r="E136" s="10">
        <v>10.4</v>
      </c>
      <c r="F136" s="10">
        <v>10.4</v>
      </c>
      <c r="G136" s="11">
        <v>10.3</v>
      </c>
      <c r="H136" s="10">
        <v>10.3</v>
      </c>
      <c r="I136" s="10">
        <v>10.199999999999999</v>
      </c>
      <c r="J136" s="11">
        <v>10.199999999999999</v>
      </c>
      <c r="K136" s="10">
        <v>10.199999999999999</v>
      </c>
      <c r="L136" s="10">
        <v>10.1</v>
      </c>
      <c r="M136" s="10">
        <v>10.1</v>
      </c>
      <c r="N136" s="10">
        <v>10.199999999999999</v>
      </c>
      <c r="O136" s="10">
        <v>10.199999999999999</v>
      </c>
      <c r="P136" s="11">
        <v>10.4</v>
      </c>
      <c r="Q136" s="9" t="s">
        <v>8</v>
      </c>
      <c r="R136" s="28">
        <f>SUM(E136:P136)/12</f>
        <v>10.250000000000002</v>
      </c>
      <c r="S136" s="29">
        <f>IF((R136/D136)&lt;=$S$3,(R136/D136),IF((R136/D136)&gt;=$S$4,(R136/D136),"ok"))</f>
        <v>0.50245098039215697</v>
      </c>
    </row>
    <row r="137" spans="2:19" ht="15.95" customHeight="1" x14ac:dyDescent="0.2">
      <c r="B137" s="19" t="s">
        <v>79</v>
      </c>
      <c r="C137" s="23"/>
      <c r="D137" s="23">
        <v>1.5</v>
      </c>
      <c r="E137" s="10">
        <v>1.9</v>
      </c>
      <c r="F137" s="10">
        <v>1.6</v>
      </c>
      <c r="G137" s="11">
        <v>1.5</v>
      </c>
      <c r="H137" s="10">
        <v>1.5</v>
      </c>
      <c r="I137" s="10">
        <v>1.6</v>
      </c>
      <c r="J137" s="11">
        <v>1.6</v>
      </c>
      <c r="K137" s="10">
        <v>1.6</v>
      </c>
      <c r="L137" s="10">
        <v>1.4</v>
      </c>
      <c r="M137" s="10">
        <v>1.5</v>
      </c>
      <c r="N137" s="10">
        <v>1.4</v>
      </c>
      <c r="O137" s="10">
        <v>1.6</v>
      </c>
      <c r="P137" s="11">
        <v>1.3</v>
      </c>
      <c r="Q137" s="9" t="s">
        <v>9</v>
      </c>
      <c r="R137" s="28">
        <f>SUM(E137:P137)/12</f>
        <v>1.5416666666666667</v>
      </c>
      <c r="S137" s="29" t="str">
        <f>IF((R137/D137)&lt;=$S$5,(R137/D137),IF((R137/D137)&gt;=$S$6,(R137/D137),"ok"))</f>
        <v>ok</v>
      </c>
    </row>
    <row r="138" spans="2:19" ht="15.95" customHeight="1" x14ac:dyDescent="0.2">
      <c r="B138" s="20"/>
      <c r="C138" s="20"/>
      <c r="D138" s="2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9" ht="15.95" customHeight="1" x14ac:dyDescent="0.2">
      <c r="B139" s="21">
        <v>2512</v>
      </c>
      <c r="C139" s="24" t="s">
        <v>90</v>
      </c>
      <c r="D139" s="24" t="s">
        <v>53</v>
      </c>
      <c r="E139" s="14">
        <v>1.6</v>
      </c>
      <c r="F139" s="14">
        <v>1.9</v>
      </c>
      <c r="G139" s="8">
        <v>2.2999999999999998</v>
      </c>
      <c r="H139" s="14">
        <v>2.7</v>
      </c>
      <c r="I139" s="14">
        <v>3.1</v>
      </c>
      <c r="J139" s="8">
        <v>5.4</v>
      </c>
      <c r="K139" s="14">
        <v>10.1</v>
      </c>
      <c r="L139" s="14">
        <v>14.8</v>
      </c>
      <c r="M139" s="14">
        <v>19.399999999999999</v>
      </c>
      <c r="N139" s="14">
        <v>24.3</v>
      </c>
      <c r="O139" s="14">
        <v>28.8</v>
      </c>
      <c r="P139" s="8">
        <v>33</v>
      </c>
      <c r="Q139" s="16" t="s">
        <v>3</v>
      </c>
    </row>
    <row r="140" spans="2:19" ht="15.95" customHeight="1" x14ac:dyDescent="0.2">
      <c r="B140" s="21" t="s">
        <v>63</v>
      </c>
      <c r="C140" s="24" t="s">
        <v>47</v>
      </c>
      <c r="D140" s="24" t="s">
        <v>97</v>
      </c>
      <c r="E140" s="17">
        <v>-0.1</v>
      </c>
      <c r="F140" s="17">
        <v>-0.2</v>
      </c>
      <c r="G140" s="11">
        <v>0.2</v>
      </c>
      <c r="H140" s="17">
        <v>0.1</v>
      </c>
      <c r="I140" s="17">
        <v>0.5</v>
      </c>
      <c r="J140" s="11">
        <v>1.1000000000000001</v>
      </c>
      <c r="K140" s="17">
        <v>3.3</v>
      </c>
      <c r="L140" s="17">
        <v>6</v>
      </c>
      <c r="M140" s="17">
        <v>8.6</v>
      </c>
      <c r="N140" s="17">
        <v>11.6</v>
      </c>
      <c r="O140" s="17">
        <v>14.8</v>
      </c>
      <c r="P140" s="11">
        <v>17.7</v>
      </c>
      <c r="Q140" s="16" t="s">
        <v>4</v>
      </c>
    </row>
    <row r="141" spans="2:19" ht="15.95" customHeight="1" x14ac:dyDescent="0.2">
      <c r="B141" s="21" t="s">
        <v>5</v>
      </c>
      <c r="C141" s="24" t="s">
        <v>48</v>
      </c>
      <c r="D141" s="24" t="s">
        <v>99</v>
      </c>
      <c r="E141" s="12">
        <v>0.2</v>
      </c>
      <c r="F141" s="17">
        <v>0.4</v>
      </c>
      <c r="G141" s="11">
        <v>0.7</v>
      </c>
      <c r="H141" s="17">
        <v>1</v>
      </c>
      <c r="I141" s="17">
        <v>1.3</v>
      </c>
      <c r="J141" s="11">
        <v>2.8</v>
      </c>
      <c r="K141" s="17">
        <v>5.4</v>
      </c>
      <c r="L141" s="17">
        <v>7.4</v>
      </c>
      <c r="M141" s="17">
        <v>9.3000000000000007</v>
      </c>
      <c r="N141" s="17">
        <v>11.1</v>
      </c>
      <c r="O141" s="17">
        <v>12.5</v>
      </c>
      <c r="P141" s="11">
        <v>13.8</v>
      </c>
      <c r="Q141" s="16" t="s">
        <v>6</v>
      </c>
    </row>
    <row r="142" spans="2:19" ht="15.95" customHeight="1" x14ac:dyDescent="0.2">
      <c r="B142" s="21" t="s">
        <v>7</v>
      </c>
      <c r="C142" s="24" t="s">
        <v>92</v>
      </c>
      <c r="D142" s="24">
        <v>20.7</v>
      </c>
      <c r="E142" s="17">
        <v>10.199999999999999</v>
      </c>
      <c r="F142" s="17">
        <v>10.199999999999999</v>
      </c>
      <c r="G142" s="11">
        <v>10.199999999999999</v>
      </c>
      <c r="H142" s="17">
        <v>10.199999999999999</v>
      </c>
      <c r="I142" s="17">
        <v>10.1</v>
      </c>
      <c r="J142" s="11">
        <v>10.1</v>
      </c>
      <c r="K142" s="17">
        <v>10.1</v>
      </c>
      <c r="L142" s="17">
        <v>10</v>
      </c>
      <c r="M142" s="17">
        <v>10</v>
      </c>
      <c r="N142" s="17">
        <v>10</v>
      </c>
      <c r="O142" s="17">
        <v>10.1</v>
      </c>
      <c r="P142" s="11">
        <v>10.199999999999999</v>
      </c>
      <c r="Q142" s="16" t="s">
        <v>8</v>
      </c>
      <c r="R142" s="28">
        <f>SUM(E142:P142)/12</f>
        <v>10.116666666666665</v>
      </c>
      <c r="S142" s="29">
        <f>IF((R142/D142)&lt;=$S$3,(R142/D142),IF((R142/D142)&gt;=$S$4,(R142/D142),"ok"))</f>
        <v>0.48872785829307563</v>
      </c>
    </row>
    <row r="143" spans="2:19" ht="15.95" customHeight="1" x14ac:dyDescent="0.2">
      <c r="B143" s="21" t="s">
        <v>79</v>
      </c>
      <c r="C143" s="24"/>
      <c r="D143" s="24">
        <v>1.5</v>
      </c>
      <c r="E143" s="17">
        <v>1.5</v>
      </c>
      <c r="F143" s="17">
        <v>1.7</v>
      </c>
      <c r="G143" s="11">
        <v>1.4</v>
      </c>
      <c r="H143" s="17">
        <v>1.6</v>
      </c>
      <c r="I143" s="17">
        <v>1.3</v>
      </c>
      <c r="J143" s="11">
        <v>1.5</v>
      </c>
      <c r="K143" s="17">
        <v>1.4</v>
      </c>
      <c r="L143" s="17">
        <v>1.4</v>
      </c>
      <c r="M143" s="17">
        <v>1.5</v>
      </c>
      <c r="N143" s="17">
        <v>1.6</v>
      </c>
      <c r="O143" s="17">
        <v>1.5</v>
      </c>
      <c r="P143" s="11">
        <v>1.5</v>
      </c>
      <c r="Q143" s="16" t="s">
        <v>9</v>
      </c>
      <c r="R143" s="28">
        <f>SUM(E143:P143)/12</f>
        <v>1.4916666666666665</v>
      </c>
      <c r="S143" s="29" t="str">
        <f>IF((R143/D143)&lt;=$S$5,(R143/D143),IF((R143/D143)&gt;=$S$6,(R143/D143),"ok"))</f>
        <v>ok</v>
      </c>
    </row>
    <row r="144" spans="2:19" ht="15.95" customHeight="1" x14ac:dyDescent="0.2">
      <c r="B144" s="20"/>
      <c r="C144" s="20"/>
      <c r="D144" s="2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9" ht="15.95" customHeight="1" x14ac:dyDescent="0.2">
      <c r="B145" s="19">
        <v>2508</v>
      </c>
      <c r="C145" s="23" t="s">
        <v>90</v>
      </c>
      <c r="D145" s="23" t="s">
        <v>53</v>
      </c>
      <c r="E145" s="6">
        <v>1.9</v>
      </c>
      <c r="F145" s="6">
        <v>2.5</v>
      </c>
      <c r="G145" s="8">
        <v>3.1</v>
      </c>
      <c r="H145" s="6">
        <v>3.6</v>
      </c>
      <c r="I145" s="6">
        <v>4.0999999999999996</v>
      </c>
      <c r="J145" s="8">
        <v>6.5</v>
      </c>
      <c r="K145" s="6">
        <v>11.2</v>
      </c>
      <c r="L145" s="6">
        <v>15.5</v>
      </c>
      <c r="M145" s="6">
        <v>20.100000000000001</v>
      </c>
      <c r="N145" s="6">
        <v>24.8</v>
      </c>
      <c r="O145" s="6">
        <v>29.1</v>
      </c>
      <c r="P145" s="8">
        <v>33.200000000000003</v>
      </c>
      <c r="Q145" s="9" t="s">
        <v>3</v>
      </c>
    </row>
    <row r="146" spans="2:19" ht="15.95" customHeight="1" x14ac:dyDescent="0.2">
      <c r="B146" s="19" t="s">
        <v>63</v>
      </c>
      <c r="C146" s="23" t="s">
        <v>47</v>
      </c>
      <c r="D146" s="23" t="s">
        <v>97</v>
      </c>
      <c r="E146" s="10">
        <v>0.4</v>
      </c>
      <c r="F146" s="10">
        <v>0.9</v>
      </c>
      <c r="G146" s="11">
        <v>0.9</v>
      </c>
      <c r="H146" s="10">
        <v>1.3</v>
      </c>
      <c r="I146" s="10">
        <v>1.2</v>
      </c>
      <c r="J146" s="11">
        <v>2.2999999999999998</v>
      </c>
      <c r="K146" s="10">
        <v>5.2</v>
      </c>
      <c r="L146" s="10">
        <v>7.7</v>
      </c>
      <c r="M146" s="10">
        <v>10.6</v>
      </c>
      <c r="N146" s="10">
        <v>13.7</v>
      </c>
      <c r="O146" s="10">
        <v>16.399999999999999</v>
      </c>
      <c r="P146" s="11">
        <v>19.5</v>
      </c>
      <c r="Q146" s="9" t="s">
        <v>4</v>
      </c>
    </row>
    <row r="147" spans="2:19" ht="15.95" customHeight="1" x14ac:dyDescent="0.2">
      <c r="B147" s="19" t="s">
        <v>5</v>
      </c>
      <c r="C147" s="23" t="s">
        <v>48</v>
      </c>
      <c r="D147" s="23" t="s">
        <v>99</v>
      </c>
      <c r="E147" s="12">
        <v>0.2</v>
      </c>
      <c r="F147" s="10">
        <v>0.5</v>
      </c>
      <c r="G147" s="11">
        <v>0.9</v>
      </c>
      <c r="H147" s="10">
        <v>1.2</v>
      </c>
      <c r="I147" s="10">
        <v>1.5</v>
      </c>
      <c r="J147" s="11">
        <v>2.9</v>
      </c>
      <c r="K147" s="10">
        <v>5</v>
      </c>
      <c r="L147" s="10">
        <v>6.8</v>
      </c>
      <c r="M147" s="10">
        <v>8.4</v>
      </c>
      <c r="N147" s="10">
        <v>10</v>
      </c>
      <c r="O147" s="10">
        <v>11.4</v>
      </c>
      <c r="P147" s="11">
        <v>12.6</v>
      </c>
      <c r="Q147" s="9" t="s">
        <v>6</v>
      </c>
    </row>
    <row r="148" spans="2:19" ht="15.95" customHeight="1" x14ac:dyDescent="0.2">
      <c r="B148" s="19" t="s">
        <v>7</v>
      </c>
      <c r="C148" s="23" t="s">
        <v>92</v>
      </c>
      <c r="D148" s="23">
        <v>20.100000000000001</v>
      </c>
      <c r="E148" s="10">
        <v>10.1</v>
      </c>
      <c r="F148" s="10">
        <v>10.199999999999999</v>
      </c>
      <c r="G148" s="11">
        <v>10.1</v>
      </c>
      <c r="H148" s="10">
        <v>10.1</v>
      </c>
      <c r="I148" s="10">
        <v>10</v>
      </c>
      <c r="J148" s="11">
        <v>10</v>
      </c>
      <c r="K148" s="10">
        <v>10</v>
      </c>
      <c r="L148" s="10">
        <v>9.9</v>
      </c>
      <c r="M148" s="10">
        <v>9.9</v>
      </c>
      <c r="N148" s="10">
        <v>10</v>
      </c>
      <c r="O148" s="10">
        <v>10</v>
      </c>
      <c r="P148" s="11">
        <v>10.1</v>
      </c>
      <c r="Q148" s="9" t="s">
        <v>8</v>
      </c>
      <c r="R148" s="28">
        <f>SUM(E148:P148)/12</f>
        <v>10.033333333333333</v>
      </c>
      <c r="S148" s="29">
        <f>IF((R148/D148)&lt;=$S$3,(R148/D148),IF((R148/D148)&gt;=$S$4,(R148/D148),"ok"))</f>
        <v>0.49917081260364837</v>
      </c>
    </row>
    <row r="149" spans="2:19" ht="15.95" customHeight="1" x14ac:dyDescent="0.2">
      <c r="B149" s="19" t="s">
        <v>80</v>
      </c>
      <c r="C149" s="23"/>
      <c r="D149" s="23">
        <v>1.7</v>
      </c>
      <c r="E149" s="10">
        <v>1.3</v>
      </c>
      <c r="F149" s="10">
        <v>1.1000000000000001</v>
      </c>
      <c r="G149" s="11">
        <v>1.3</v>
      </c>
      <c r="H149" s="10">
        <v>1.1000000000000001</v>
      </c>
      <c r="I149" s="10">
        <v>1.4</v>
      </c>
      <c r="J149" s="11">
        <v>1.3</v>
      </c>
      <c r="K149" s="10">
        <v>1</v>
      </c>
      <c r="L149" s="10">
        <v>1</v>
      </c>
      <c r="M149" s="10">
        <v>1.1000000000000001</v>
      </c>
      <c r="N149" s="10">
        <v>1.1000000000000001</v>
      </c>
      <c r="O149" s="10">
        <v>1.3</v>
      </c>
      <c r="P149" s="11">
        <v>1.1000000000000001</v>
      </c>
      <c r="Q149" s="9" t="s">
        <v>9</v>
      </c>
      <c r="R149" s="28">
        <f>SUM(E149:P149)/12</f>
        <v>1.175</v>
      </c>
      <c r="S149" s="29" t="str">
        <f>IF((R149/D149)&lt;=$S$5,(R149/D149),IF((R149/D149)&gt;=$S$6,(R149/D149),"ok"))</f>
        <v>ok</v>
      </c>
    </row>
    <row r="150" spans="2:19" ht="15.95" customHeight="1" x14ac:dyDescent="0.2">
      <c r="B150" s="20"/>
      <c r="C150" s="20"/>
      <c r="D150" s="2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9" ht="15.95" customHeight="1" x14ac:dyDescent="0.2">
      <c r="B151" s="21">
        <v>2507</v>
      </c>
      <c r="C151" s="24" t="s">
        <v>90</v>
      </c>
      <c r="D151" s="24" t="s">
        <v>53</v>
      </c>
      <c r="E151" s="14">
        <v>1.5</v>
      </c>
      <c r="F151" s="14">
        <v>1.8</v>
      </c>
      <c r="G151" s="8">
        <v>2.4</v>
      </c>
      <c r="H151" s="14">
        <v>2.9</v>
      </c>
      <c r="I151" s="14">
        <v>3.3</v>
      </c>
      <c r="J151" s="8">
        <v>5.4</v>
      </c>
      <c r="K151" s="14">
        <v>9.1999999999999993</v>
      </c>
      <c r="L151" s="14">
        <v>13</v>
      </c>
      <c r="M151" s="14">
        <v>16.8</v>
      </c>
      <c r="N151" s="14">
        <v>20.8</v>
      </c>
      <c r="O151" s="14">
        <v>24.4</v>
      </c>
      <c r="P151" s="8">
        <v>28.2</v>
      </c>
      <c r="Q151" s="16" t="s">
        <v>3</v>
      </c>
    </row>
    <row r="152" spans="2:19" ht="15.95" customHeight="1" x14ac:dyDescent="0.2">
      <c r="B152" s="21" t="s">
        <v>63</v>
      </c>
      <c r="C152" s="24" t="s">
        <v>47</v>
      </c>
      <c r="D152" s="24" t="s">
        <v>97</v>
      </c>
      <c r="E152" s="17">
        <v>-0.6</v>
      </c>
      <c r="F152" s="17">
        <v>-0.2</v>
      </c>
      <c r="G152" s="11">
        <v>0</v>
      </c>
      <c r="H152" s="17">
        <v>0.1</v>
      </c>
      <c r="I152" s="17">
        <v>0.2</v>
      </c>
      <c r="J152" s="11">
        <v>0.9</v>
      </c>
      <c r="K152" s="17">
        <v>3.2</v>
      </c>
      <c r="L152" s="17">
        <v>5.7</v>
      </c>
      <c r="M152" s="17">
        <v>8.4</v>
      </c>
      <c r="N152" s="17">
        <v>11</v>
      </c>
      <c r="O152" s="17">
        <v>13.7</v>
      </c>
      <c r="P152" s="11">
        <v>16.100000000000001</v>
      </c>
      <c r="Q152" s="16" t="s">
        <v>4</v>
      </c>
    </row>
    <row r="153" spans="2:19" ht="15.95" customHeight="1" x14ac:dyDescent="0.2">
      <c r="B153" s="21" t="s">
        <v>5</v>
      </c>
      <c r="C153" s="24" t="s">
        <v>48</v>
      </c>
      <c r="D153" s="24" t="s">
        <v>99</v>
      </c>
      <c r="E153" s="12">
        <v>0.2</v>
      </c>
      <c r="F153" s="17">
        <v>0.5</v>
      </c>
      <c r="G153" s="11">
        <v>0.9</v>
      </c>
      <c r="H153" s="17">
        <v>1.3</v>
      </c>
      <c r="I153" s="17">
        <v>1.6</v>
      </c>
      <c r="J153" s="11">
        <v>2.7</v>
      </c>
      <c r="K153" s="17">
        <v>4.4000000000000004</v>
      </c>
      <c r="L153" s="17">
        <v>5.8</v>
      </c>
      <c r="M153" s="17">
        <v>7.1</v>
      </c>
      <c r="N153" s="17">
        <v>8.4</v>
      </c>
      <c r="O153" s="17">
        <v>9.4</v>
      </c>
      <c r="P153" s="11">
        <v>10.4</v>
      </c>
      <c r="Q153" s="16" t="s">
        <v>6</v>
      </c>
    </row>
    <row r="154" spans="2:19" ht="15.95" customHeight="1" x14ac:dyDescent="0.2">
      <c r="B154" s="21" t="s">
        <v>7</v>
      </c>
      <c r="C154" s="24" t="s">
        <v>92</v>
      </c>
      <c r="D154" s="24">
        <v>20.5</v>
      </c>
      <c r="E154" s="17">
        <v>10.199999999999999</v>
      </c>
      <c r="F154" s="17">
        <v>10.3</v>
      </c>
      <c r="G154" s="11">
        <v>10.199999999999999</v>
      </c>
      <c r="H154" s="17">
        <v>10.199999999999999</v>
      </c>
      <c r="I154" s="17">
        <v>10.199999999999999</v>
      </c>
      <c r="J154" s="11">
        <v>10.1</v>
      </c>
      <c r="K154" s="17">
        <v>10</v>
      </c>
      <c r="L154" s="17">
        <v>10</v>
      </c>
      <c r="M154" s="17">
        <v>10</v>
      </c>
      <c r="N154" s="17">
        <v>10</v>
      </c>
      <c r="O154" s="17">
        <v>10.1</v>
      </c>
      <c r="P154" s="11">
        <v>10.199999999999999</v>
      </c>
      <c r="Q154" s="16" t="s">
        <v>8</v>
      </c>
      <c r="R154" s="28">
        <f>SUM(E154:P154)/12</f>
        <v>10.124999999999998</v>
      </c>
      <c r="S154" s="29">
        <f>IF((R154/D154)&lt;=$S$3,(R154/D154),IF((R154/D154)&gt;=$S$4,(R154/D154),"ok"))</f>
        <v>0.49390243902439018</v>
      </c>
    </row>
    <row r="155" spans="2:19" ht="15.95" customHeight="1" x14ac:dyDescent="0.2">
      <c r="B155" s="21" t="s">
        <v>81</v>
      </c>
      <c r="C155" s="24"/>
      <c r="D155" s="24">
        <v>1.5</v>
      </c>
      <c r="E155" s="17">
        <v>1.9</v>
      </c>
      <c r="F155" s="17">
        <v>1.5</v>
      </c>
      <c r="G155" s="11">
        <v>1.5</v>
      </c>
      <c r="H155" s="17">
        <v>1.5</v>
      </c>
      <c r="I155" s="17">
        <v>1.5</v>
      </c>
      <c r="J155" s="11">
        <v>1.8</v>
      </c>
      <c r="K155" s="17">
        <v>1.6</v>
      </c>
      <c r="L155" s="17">
        <v>1.5</v>
      </c>
      <c r="M155" s="17">
        <v>1.3</v>
      </c>
      <c r="N155" s="17">
        <v>1.4</v>
      </c>
      <c r="O155" s="17">
        <v>1.3</v>
      </c>
      <c r="P155" s="11">
        <v>1.7</v>
      </c>
      <c r="Q155" s="16" t="s">
        <v>9</v>
      </c>
      <c r="R155" s="28">
        <f>SUM(E155:P155)/12</f>
        <v>1.5416666666666667</v>
      </c>
      <c r="S155" s="29" t="str">
        <f>IF((R155/D155)&lt;=$S$5,(R155/D155),IF((R155/D155)&gt;=$S$6,(R155/D155),"ok"))</f>
        <v>ok</v>
      </c>
    </row>
    <row r="156" spans="2:19" ht="15.95" customHeight="1" x14ac:dyDescent="0.2">
      <c r="B156" s="20"/>
      <c r="C156" s="20"/>
      <c r="D156" s="2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9" ht="15.95" customHeight="1" x14ac:dyDescent="0.2">
      <c r="B157" s="19">
        <v>2504</v>
      </c>
      <c r="C157" s="23" t="s">
        <v>90</v>
      </c>
      <c r="D157" s="23" t="s">
        <v>53</v>
      </c>
      <c r="E157" s="6">
        <v>1.7</v>
      </c>
      <c r="F157" s="6">
        <v>2.1</v>
      </c>
      <c r="G157" s="8">
        <v>2.6</v>
      </c>
      <c r="H157" s="6">
        <v>2.9</v>
      </c>
      <c r="I157" s="6">
        <v>3.3</v>
      </c>
      <c r="J157" s="8">
        <v>5.6</v>
      </c>
      <c r="K157" s="6">
        <v>10.7</v>
      </c>
      <c r="L157" s="6">
        <v>16.3</v>
      </c>
      <c r="M157" s="6">
        <v>22.2</v>
      </c>
      <c r="N157" s="6">
        <v>27.8</v>
      </c>
      <c r="O157" s="6">
        <v>33.200000000000003</v>
      </c>
      <c r="P157" s="8">
        <v>38.4</v>
      </c>
      <c r="Q157" s="9" t="s">
        <v>3</v>
      </c>
    </row>
    <row r="158" spans="2:19" ht="15.95" customHeight="1" x14ac:dyDescent="0.2">
      <c r="B158" s="19" t="s">
        <v>63</v>
      </c>
      <c r="C158" s="23" t="s">
        <v>47</v>
      </c>
      <c r="D158" s="23" t="s">
        <v>97</v>
      </c>
      <c r="E158" s="10">
        <v>-0.4</v>
      </c>
      <c r="F158" s="10">
        <v>0.2</v>
      </c>
      <c r="G158" s="11">
        <v>0.1</v>
      </c>
      <c r="H158" s="10">
        <v>0.2</v>
      </c>
      <c r="I158" s="10">
        <v>0.6</v>
      </c>
      <c r="J158" s="11">
        <v>2.2000000000000002</v>
      </c>
      <c r="K158" s="10">
        <v>6.3</v>
      </c>
      <c r="L158" s="10">
        <v>11</v>
      </c>
      <c r="M158" s="10">
        <v>15.8</v>
      </c>
      <c r="N158" s="10">
        <v>20.9</v>
      </c>
      <c r="O158" s="10">
        <v>25.3</v>
      </c>
      <c r="P158" s="11">
        <v>29.9</v>
      </c>
      <c r="Q158" s="9" t="s">
        <v>4</v>
      </c>
    </row>
    <row r="159" spans="2:19" ht="15.95" customHeight="1" x14ac:dyDescent="0.2">
      <c r="B159" s="19" t="s">
        <v>5</v>
      </c>
      <c r="C159" s="23" t="s">
        <v>48</v>
      </c>
      <c r="D159" s="23" t="s">
        <v>99</v>
      </c>
      <c r="E159" s="12">
        <v>0.2</v>
      </c>
      <c r="F159" s="10">
        <v>0.4</v>
      </c>
      <c r="G159" s="11">
        <v>0.7</v>
      </c>
      <c r="H159" s="10">
        <v>0.9</v>
      </c>
      <c r="I159" s="10">
        <v>1</v>
      </c>
      <c r="J159" s="11">
        <v>1.8</v>
      </c>
      <c r="K159" s="10">
        <v>2.9</v>
      </c>
      <c r="L159" s="10">
        <v>3.8</v>
      </c>
      <c r="M159" s="10">
        <v>4.7</v>
      </c>
      <c r="N159" s="10">
        <v>5.5</v>
      </c>
      <c r="O159" s="10">
        <v>6.3</v>
      </c>
      <c r="P159" s="11">
        <v>7</v>
      </c>
      <c r="Q159" s="9" t="s">
        <v>6</v>
      </c>
    </row>
    <row r="160" spans="2:19" ht="15.95" customHeight="1" x14ac:dyDescent="0.2">
      <c r="B160" s="19" t="s">
        <v>7</v>
      </c>
      <c r="C160" s="23" t="s">
        <v>92</v>
      </c>
      <c r="D160" s="23">
        <v>20.3</v>
      </c>
      <c r="E160" s="10">
        <v>10.199999999999999</v>
      </c>
      <c r="F160" s="10">
        <v>10.199999999999999</v>
      </c>
      <c r="G160" s="11">
        <v>10.199999999999999</v>
      </c>
      <c r="H160" s="10">
        <v>10.1</v>
      </c>
      <c r="I160" s="10">
        <v>10.1</v>
      </c>
      <c r="J160" s="11">
        <v>10</v>
      </c>
      <c r="K160" s="10">
        <v>10</v>
      </c>
      <c r="L160" s="10">
        <v>10</v>
      </c>
      <c r="M160" s="10">
        <v>9.9</v>
      </c>
      <c r="N160" s="10">
        <v>10</v>
      </c>
      <c r="O160" s="10">
        <v>10</v>
      </c>
      <c r="P160" s="11">
        <v>10.1</v>
      </c>
      <c r="Q160" s="9" t="s">
        <v>8</v>
      </c>
      <c r="R160" s="28">
        <f>SUM(E160:P160)/12</f>
        <v>10.066666666666666</v>
      </c>
      <c r="S160" s="29">
        <f>IF((R160/D160)&lt;=$S$3,(R160/D160),IF((R160/D160)&gt;=$S$4,(R160/D160),"ok"))</f>
        <v>0.49589490968801309</v>
      </c>
    </row>
    <row r="161" spans="2:19" ht="15.95" customHeight="1" x14ac:dyDescent="0.2">
      <c r="B161" s="19" t="s">
        <v>82</v>
      </c>
      <c r="C161" s="23"/>
      <c r="D161" s="23">
        <v>1.8</v>
      </c>
      <c r="E161" s="10">
        <v>1.9</v>
      </c>
      <c r="F161" s="10">
        <v>1.5</v>
      </c>
      <c r="G161" s="11">
        <v>1.8</v>
      </c>
      <c r="H161" s="10">
        <v>1.8</v>
      </c>
      <c r="I161" s="10">
        <v>1.7</v>
      </c>
      <c r="J161" s="11">
        <v>1.6</v>
      </c>
      <c r="K161" s="10">
        <v>1.5</v>
      </c>
      <c r="L161" s="10">
        <v>1.5</v>
      </c>
      <c r="M161" s="10">
        <v>1.7</v>
      </c>
      <c r="N161" s="10">
        <v>1.4</v>
      </c>
      <c r="O161" s="10">
        <v>1.6</v>
      </c>
      <c r="P161" s="11">
        <v>1.5</v>
      </c>
      <c r="Q161" s="9" t="s">
        <v>9</v>
      </c>
      <c r="R161" s="28">
        <f>SUM(E161:P161)/12</f>
        <v>1.625</v>
      </c>
      <c r="S161" s="29" t="str">
        <f>IF((R161/D161)&lt;=$S$5,(R161/D161),IF((R161/D161)&gt;=$S$6,(R161/D161),"ok"))</f>
        <v>ok</v>
      </c>
    </row>
    <row r="162" spans="2:19" ht="15.95" customHeight="1" x14ac:dyDescent="0.2">
      <c r="B162" s="20"/>
      <c r="C162" s="20"/>
      <c r="D162" s="2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9" ht="15.95" customHeight="1" x14ac:dyDescent="0.2">
      <c r="B163" s="21">
        <v>2980</v>
      </c>
      <c r="C163" s="24" t="s">
        <v>90</v>
      </c>
      <c r="D163" s="24" t="s">
        <v>96</v>
      </c>
      <c r="E163" s="14">
        <v>2</v>
      </c>
      <c r="F163" s="14">
        <v>3</v>
      </c>
      <c r="G163" s="8">
        <v>4</v>
      </c>
      <c r="H163" s="14">
        <v>5.3</v>
      </c>
      <c r="I163" s="14">
        <v>6.5</v>
      </c>
      <c r="J163" s="8">
        <v>12.3</v>
      </c>
      <c r="K163" s="14">
        <v>21.3</v>
      </c>
      <c r="L163" s="14">
        <v>29</v>
      </c>
      <c r="M163" s="14">
        <v>37</v>
      </c>
      <c r="N163" s="14">
        <v>45.2</v>
      </c>
      <c r="O163" s="14">
        <v>53</v>
      </c>
      <c r="P163" s="8">
        <v>60.1</v>
      </c>
      <c r="Q163" s="16" t="s">
        <v>3</v>
      </c>
    </row>
    <row r="164" spans="2:19" ht="15.95" customHeight="1" x14ac:dyDescent="0.2">
      <c r="B164" s="21" t="s">
        <v>65</v>
      </c>
      <c r="C164" s="24" t="s">
        <v>49</v>
      </c>
      <c r="D164" s="24" t="s">
        <v>97</v>
      </c>
      <c r="E164" s="17">
        <v>0.2</v>
      </c>
      <c r="F164" s="17">
        <v>0.7</v>
      </c>
      <c r="G164" s="11">
        <v>1.4</v>
      </c>
      <c r="H164" s="17">
        <v>1.7</v>
      </c>
      <c r="I164" s="17">
        <v>2</v>
      </c>
      <c r="J164" s="11">
        <v>4.7</v>
      </c>
      <c r="K164" s="17">
        <v>9.6999999999999993</v>
      </c>
      <c r="L164" s="17">
        <v>14.5</v>
      </c>
      <c r="M164" s="17">
        <v>19.899999999999999</v>
      </c>
      <c r="N164" s="17">
        <v>26.1</v>
      </c>
      <c r="O164" s="17">
        <v>31.7</v>
      </c>
      <c r="P164" s="11">
        <v>37.6</v>
      </c>
      <c r="Q164" s="16" t="s">
        <v>4</v>
      </c>
    </row>
    <row r="165" spans="2:19" ht="15.95" customHeight="1" x14ac:dyDescent="0.2">
      <c r="B165" s="21" t="s">
        <v>89</v>
      </c>
      <c r="C165" s="24" t="s">
        <v>48</v>
      </c>
      <c r="D165" s="24" t="s">
        <v>99</v>
      </c>
      <c r="E165" s="12">
        <v>0.3</v>
      </c>
      <c r="F165" s="17">
        <v>0.8</v>
      </c>
      <c r="G165" s="11">
        <v>1.3</v>
      </c>
      <c r="H165" s="17">
        <v>2</v>
      </c>
      <c r="I165" s="17">
        <v>2.8</v>
      </c>
      <c r="J165" s="11">
        <v>6.2</v>
      </c>
      <c r="K165" s="17">
        <v>10.3</v>
      </c>
      <c r="L165" s="17">
        <v>13.1</v>
      </c>
      <c r="M165" s="17">
        <v>15.5</v>
      </c>
      <c r="N165" s="17">
        <v>17.899999999999999</v>
      </c>
      <c r="O165" s="17">
        <v>19.8</v>
      </c>
      <c r="P165" s="11">
        <v>21.3</v>
      </c>
      <c r="Q165" s="16" t="s">
        <v>6</v>
      </c>
    </row>
    <row r="166" spans="2:19" ht="15.95" customHeight="1" x14ac:dyDescent="0.2">
      <c r="B166" s="21" t="s">
        <v>11</v>
      </c>
      <c r="C166" s="24" t="s">
        <v>92</v>
      </c>
      <c r="D166" s="24">
        <v>19.600000000000001</v>
      </c>
      <c r="E166" s="17">
        <v>9.6</v>
      </c>
      <c r="F166" s="17">
        <v>9.5</v>
      </c>
      <c r="G166" s="11">
        <v>9.5</v>
      </c>
      <c r="H166" s="17">
        <v>9.5</v>
      </c>
      <c r="I166" s="17">
        <v>9.4</v>
      </c>
      <c r="J166" s="11">
        <v>9.4</v>
      </c>
      <c r="K166" s="17">
        <v>9.3000000000000007</v>
      </c>
      <c r="L166" s="17">
        <v>9.3000000000000007</v>
      </c>
      <c r="M166" s="17">
        <v>9.3000000000000007</v>
      </c>
      <c r="N166" s="17">
        <v>9.3000000000000007</v>
      </c>
      <c r="O166" s="17">
        <v>9.4</v>
      </c>
      <c r="P166" s="11">
        <v>9.6</v>
      </c>
      <c r="Q166" s="16" t="s">
        <v>8</v>
      </c>
      <c r="R166" s="28">
        <f>SUM(E166:P166)/12</f>
        <v>9.4249999999999989</v>
      </c>
      <c r="S166" s="29">
        <f>IF((R166/D166)&lt;=$S$3,(R166/D166),IF((R166/D166)&gt;=$S$4,(R166/D166),"ok"))</f>
        <v>0.48086734693877542</v>
      </c>
    </row>
    <row r="167" spans="2:19" ht="15.95" customHeight="1" x14ac:dyDescent="0.2">
      <c r="B167" s="21" t="s">
        <v>83</v>
      </c>
      <c r="C167" s="24"/>
      <c r="D167" s="24">
        <v>1.8</v>
      </c>
      <c r="E167" s="17">
        <v>1.5</v>
      </c>
      <c r="F167" s="17">
        <v>1.5</v>
      </c>
      <c r="G167" s="11">
        <v>1.3</v>
      </c>
      <c r="H167" s="17">
        <v>1.6</v>
      </c>
      <c r="I167" s="17">
        <v>1.7</v>
      </c>
      <c r="J167" s="11">
        <v>1.4</v>
      </c>
      <c r="K167" s="17">
        <v>1.3</v>
      </c>
      <c r="L167" s="17">
        <v>1.4</v>
      </c>
      <c r="M167" s="17">
        <v>1.6</v>
      </c>
      <c r="N167" s="17">
        <v>1.2</v>
      </c>
      <c r="O167" s="17">
        <v>1.5</v>
      </c>
      <c r="P167" s="11">
        <v>1.2</v>
      </c>
      <c r="Q167" s="16" t="s">
        <v>9</v>
      </c>
      <c r="R167" s="28">
        <f>SUM(E167:P167)/12</f>
        <v>1.4333333333333333</v>
      </c>
      <c r="S167" s="29" t="str">
        <f>IF((R167/D167)&lt;=$S$5,(R167/D167),IF((R167/D167)&gt;=$S$6,(R167/D167),"ok"))</f>
        <v>ok</v>
      </c>
    </row>
    <row r="168" spans="2:19" ht="15.95" customHeight="1" x14ac:dyDescent="0.2">
      <c r="B168" s="20"/>
      <c r="C168" s="20"/>
      <c r="D168" s="2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9" ht="15.95" customHeight="1" x14ac:dyDescent="0.2">
      <c r="B169" s="19">
        <v>2954</v>
      </c>
      <c r="C169" s="23" t="s">
        <v>90</v>
      </c>
      <c r="D169" s="23" t="s">
        <v>96</v>
      </c>
      <c r="E169" s="6">
        <v>2.4</v>
      </c>
      <c r="F169" s="6">
        <v>3.6</v>
      </c>
      <c r="G169" s="8">
        <v>4.7</v>
      </c>
      <c r="H169" s="6">
        <v>5.8</v>
      </c>
      <c r="I169" s="6">
        <v>7</v>
      </c>
      <c r="J169" s="8">
        <v>12.1</v>
      </c>
      <c r="K169" s="6">
        <v>20.2</v>
      </c>
      <c r="L169" s="6">
        <v>28.1</v>
      </c>
      <c r="M169" s="6">
        <v>35.700000000000003</v>
      </c>
      <c r="N169" s="6">
        <v>43.2</v>
      </c>
      <c r="O169" s="6">
        <v>50.6</v>
      </c>
      <c r="P169" s="8">
        <v>57.3</v>
      </c>
      <c r="Q169" s="9" t="s">
        <v>3</v>
      </c>
    </row>
    <row r="170" spans="2:19" ht="15.95" customHeight="1" x14ac:dyDescent="0.2">
      <c r="B170" s="19" t="s">
        <v>61</v>
      </c>
      <c r="C170" s="23" t="s">
        <v>47</v>
      </c>
      <c r="D170" s="23" t="s">
        <v>97</v>
      </c>
      <c r="E170" s="10">
        <v>0.4</v>
      </c>
      <c r="F170" s="10">
        <v>1.4</v>
      </c>
      <c r="G170" s="11">
        <v>2.2999999999999998</v>
      </c>
      <c r="H170" s="10">
        <v>2.6</v>
      </c>
      <c r="I170" s="10">
        <v>3.3</v>
      </c>
      <c r="J170" s="11">
        <v>6</v>
      </c>
      <c r="K170" s="10">
        <v>11.3</v>
      </c>
      <c r="L170" s="10">
        <v>16.8</v>
      </c>
      <c r="M170" s="10">
        <v>23</v>
      </c>
      <c r="N170" s="10">
        <v>28.8</v>
      </c>
      <c r="O170" s="10">
        <v>34.9</v>
      </c>
      <c r="P170" s="11">
        <v>40</v>
      </c>
      <c r="Q170" s="9" t="s">
        <v>4</v>
      </c>
    </row>
    <row r="171" spans="2:19" ht="15.95" customHeight="1" x14ac:dyDescent="0.2">
      <c r="B171" s="19" t="s">
        <v>5</v>
      </c>
      <c r="C171" s="23" t="s">
        <v>48</v>
      </c>
      <c r="D171" s="23" t="s">
        <v>98</v>
      </c>
      <c r="E171" s="12">
        <v>0.3</v>
      </c>
      <c r="F171" s="10">
        <v>0.6</v>
      </c>
      <c r="G171" s="11">
        <v>1.2</v>
      </c>
      <c r="H171" s="10">
        <v>1.7</v>
      </c>
      <c r="I171" s="10">
        <v>2.5</v>
      </c>
      <c r="J171" s="11">
        <v>5</v>
      </c>
      <c r="K171" s="10">
        <v>7.8</v>
      </c>
      <c r="L171" s="10">
        <v>9.6999999999999993</v>
      </c>
      <c r="M171" s="10">
        <v>11.4</v>
      </c>
      <c r="N171" s="10">
        <v>12.9</v>
      </c>
      <c r="O171" s="10">
        <v>14.5</v>
      </c>
      <c r="P171" s="11">
        <v>15.7</v>
      </c>
      <c r="Q171" s="9" t="s">
        <v>6</v>
      </c>
    </row>
    <row r="172" spans="2:19" ht="15.95" customHeight="1" x14ac:dyDescent="0.2">
      <c r="B172" s="19" t="s">
        <v>7</v>
      </c>
      <c r="C172" s="23" t="s">
        <v>91</v>
      </c>
      <c r="D172" s="23">
        <v>19.5</v>
      </c>
      <c r="E172" s="10">
        <v>10.199999999999999</v>
      </c>
      <c r="F172" s="10">
        <v>10.3</v>
      </c>
      <c r="G172" s="11">
        <v>10.199999999999999</v>
      </c>
      <c r="H172" s="10">
        <v>10.1</v>
      </c>
      <c r="I172" s="10">
        <v>10.1</v>
      </c>
      <c r="J172" s="11">
        <v>10</v>
      </c>
      <c r="K172" s="10">
        <v>10</v>
      </c>
      <c r="L172" s="10">
        <v>10</v>
      </c>
      <c r="M172" s="10">
        <v>10</v>
      </c>
      <c r="N172" s="10">
        <v>10</v>
      </c>
      <c r="O172" s="10">
        <v>10.1</v>
      </c>
      <c r="P172" s="11">
        <v>10.199999999999999</v>
      </c>
      <c r="Q172" s="9" t="s">
        <v>8</v>
      </c>
      <c r="R172" s="28">
        <f>SUM(E172:P172)/12</f>
        <v>10.1</v>
      </c>
      <c r="S172" s="29">
        <f>IF((R172/D172)&lt;=$S$3,(R172/D172),IF((R172/D172)&gt;=$S$4,(R172/D172),"ok"))</f>
        <v>0.51794871794871788</v>
      </c>
    </row>
    <row r="173" spans="2:19" ht="15.95" customHeight="1" x14ac:dyDescent="0.2">
      <c r="B173" s="19" t="s">
        <v>84</v>
      </c>
      <c r="C173" s="23"/>
      <c r="D173" s="23">
        <v>2.2000000000000002</v>
      </c>
      <c r="E173" s="10">
        <v>1.7</v>
      </c>
      <c r="F173" s="10">
        <v>1.6</v>
      </c>
      <c r="G173" s="11">
        <v>1.2</v>
      </c>
      <c r="H173" s="10">
        <v>1.5</v>
      </c>
      <c r="I173" s="10">
        <v>1.2</v>
      </c>
      <c r="J173" s="11">
        <v>1.1000000000000001</v>
      </c>
      <c r="K173" s="10">
        <v>1.1000000000000001</v>
      </c>
      <c r="L173" s="10">
        <v>1.6</v>
      </c>
      <c r="M173" s="10">
        <v>1.3</v>
      </c>
      <c r="N173" s="10">
        <v>1.5</v>
      </c>
      <c r="O173" s="10">
        <v>1.2</v>
      </c>
      <c r="P173" s="11">
        <v>1.6</v>
      </c>
      <c r="Q173" s="9" t="s">
        <v>9</v>
      </c>
      <c r="R173" s="28">
        <f>SUM(E173:P173)/12</f>
        <v>1.3833333333333335</v>
      </c>
      <c r="S173" s="29" t="str">
        <f>IF((R173/D173)&lt;=$S$5,(R173/D173),IF((R173/D173)&gt;=$S$6,(R173/D173),"ok"))</f>
        <v>ok</v>
      </c>
    </row>
    <row r="174" spans="2:19" ht="15.95" customHeight="1" x14ac:dyDescent="0.2">
      <c r="B174" s="20"/>
      <c r="C174" s="20"/>
      <c r="D174" s="2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9" ht="15.95" customHeight="1" x14ac:dyDescent="0.2">
      <c r="B175" s="21">
        <v>2953</v>
      </c>
      <c r="C175" s="24" t="s">
        <v>90</v>
      </c>
      <c r="D175" s="24" t="s">
        <v>96</v>
      </c>
      <c r="E175" s="14">
        <v>3.6</v>
      </c>
      <c r="F175" s="14">
        <v>4.8</v>
      </c>
      <c r="G175" s="8">
        <v>5.8</v>
      </c>
      <c r="H175" s="14">
        <v>6.8</v>
      </c>
      <c r="I175" s="14">
        <v>8</v>
      </c>
      <c r="J175" s="8">
        <v>13.2</v>
      </c>
      <c r="K175" s="14">
        <v>21.4</v>
      </c>
      <c r="L175" s="14">
        <v>29.1</v>
      </c>
      <c r="M175" s="14">
        <v>36.799999999999997</v>
      </c>
      <c r="N175" s="14">
        <v>44.4</v>
      </c>
      <c r="O175" s="14">
        <v>51.3</v>
      </c>
      <c r="P175" s="8">
        <v>58.2</v>
      </c>
      <c r="Q175" s="16" t="s">
        <v>3</v>
      </c>
    </row>
    <row r="176" spans="2:19" ht="15.95" customHeight="1" x14ac:dyDescent="0.2">
      <c r="B176" s="21" t="s">
        <v>61</v>
      </c>
      <c r="C176" s="24" t="s">
        <v>47</v>
      </c>
      <c r="D176" s="24" t="s">
        <v>97</v>
      </c>
      <c r="E176" s="17">
        <v>1.7</v>
      </c>
      <c r="F176" s="17">
        <v>2.2000000000000002</v>
      </c>
      <c r="G176" s="11">
        <v>3.1</v>
      </c>
      <c r="H176" s="17">
        <v>3.3</v>
      </c>
      <c r="I176" s="17">
        <v>3.7</v>
      </c>
      <c r="J176" s="11">
        <v>6.6</v>
      </c>
      <c r="K176" s="17">
        <v>12</v>
      </c>
      <c r="L176" s="17">
        <v>17.7</v>
      </c>
      <c r="M176" s="17">
        <v>23.7</v>
      </c>
      <c r="N176" s="17">
        <v>29.5</v>
      </c>
      <c r="O176" s="17">
        <v>35.5</v>
      </c>
      <c r="P176" s="11">
        <v>40.799999999999997</v>
      </c>
      <c r="Q176" s="16" t="s">
        <v>4</v>
      </c>
    </row>
    <row r="177" spans="2:19" ht="15.95" customHeight="1" x14ac:dyDescent="0.2">
      <c r="B177" s="21" t="s">
        <v>5</v>
      </c>
      <c r="C177" s="24" t="s">
        <v>48</v>
      </c>
      <c r="D177" s="24" t="s">
        <v>98</v>
      </c>
      <c r="E177" s="12">
        <v>0.3</v>
      </c>
      <c r="F177" s="17">
        <v>0.6</v>
      </c>
      <c r="G177" s="11">
        <v>1.2</v>
      </c>
      <c r="H177" s="17">
        <v>1.7</v>
      </c>
      <c r="I177" s="17">
        <v>2.4</v>
      </c>
      <c r="J177" s="11">
        <v>5.0999999999999996</v>
      </c>
      <c r="K177" s="17">
        <v>7.8</v>
      </c>
      <c r="L177" s="17">
        <v>9.6999999999999993</v>
      </c>
      <c r="M177" s="17">
        <v>11.3</v>
      </c>
      <c r="N177" s="17">
        <v>12.8</v>
      </c>
      <c r="O177" s="17">
        <v>14.3</v>
      </c>
      <c r="P177" s="11">
        <v>15.5</v>
      </c>
      <c r="Q177" s="16" t="s">
        <v>6</v>
      </c>
    </row>
    <row r="178" spans="2:19" ht="15.95" customHeight="1" x14ac:dyDescent="0.2">
      <c r="B178" s="21" t="s">
        <v>7</v>
      </c>
      <c r="C178" s="24" t="s">
        <v>91</v>
      </c>
      <c r="D178" s="24">
        <v>19.100000000000001</v>
      </c>
      <c r="E178" s="17">
        <v>10.1</v>
      </c>
      <c r="F178" s="17">
        <v>10.1</v>
      </c>
      <c r="G178" s="11">
        <v>10.1</v>
      </c>
      <c r="H178" s="17">
        <v>10</v>
      </c>
      <c r="I178" s="17">
        <v>10</v>
      </c>
      <c r="J178" s="11">
        <v>9.9</v>
      </c>
      <c r="K178" s="17">
        <v>9.9</v>
      </c>
      <c r="L178" s="17">
        <v>9.9</v>
      </c>
      <c r="M178" s="17">
        <v>9.9</v>
      </c>
      <c r="N178" s="17">
        <v>9.9</v>
      </c>
      <c r="O178" s="17">
        <v>10</v>
      </c>
      <c r="P178" s="11">
        <v>10.199999999999999</v>
      </c>
      <c r="Q178" s="16" t="s">
        <v>8</v>
      </c>
      <c r="R178" s="28">
        <f>SUM(E178:P178)/12</f>
        <v>10.000000000000002</v>
      </c>
      <c r="S178" s="29">
        <f>IF((R178/D178)&lt;=$S$3,(R178/D178),IF((R178/D178)&gt;=$S$4,(R178/D178),"ok"))</f>
        <v>0.52356020942408388</v>
      </c>
    </row>
    <row r="179" spans="2:19" ht="15.95" customHeight="1" x14ac:dyDescent="0.2">
      <c r="B179" s="21" t="s">
        <v>84</v>
      </c>
      <c r="C179" s="24"/>
      <c r="D179" s="24">
        <v>2.5</v>
      </c>
      <c r="E179" s="17">
        <v>1.6</v>
      </c>
      <c r="F179" s="17">
        <v>2</v>
      </c>
      <c r="G179" s="11">
        <v>1.5</v>
      </c>
      <c r="H179" s="17">
        <v>1.8</v>
      </c>
      <c r="I179" s="17">
        <v>1.9</v>
      </c>
      <c r="J179" s="11">
        <v>1.5</v>
      </c>
      <c r="K179" s="17">
        <v>1.6</v>
      </c>
      <c r="L179" s="17">
        <v>1.7</v>
      </c>
      <c r="M179" s="17">
        <v>1.8</v>
      </c>
      <c r="N179" s="17">
        <v>2.1</v>
      </c>
      <c r="O179" s="17">
        <v>1.5</v>
      </c>
      <c r="P179" s="11">
        <v>1.9</v>
      </c>
      <c r="Q179" s="16" t="s">
        <v>9</v>
      </c>
      <c r="R179" s="28">
        <f>SUM(E179:P179)/12</f>
        <v>1.7416666666666665</v>
      </c>
      <c r="S179" s="29" t="str">
        <f>IF((R179/D179)&lt;=$S$5,(R179/D179),IF((R179/D179)&gt;=$S$6,(R179/D179),"ok"))</f>
        <v>ok</v>
      </c>
    </row>
    <row r="180" spans="2:19" ht="15.95" customHeight="1" x14ac:dyDescent="0.2">
      <c r="B180" s="20"/>
      <c r="C180" s="20"/>
      <c r="D180" s="2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9" ht="15.95" customHeight="1" x14ac:dyDescent="0.2">
      <c r="B181" s="19">
        <v>2952</v>
      </c>
      <c r="C181" s="23" t="s">
        <v>90</v>
      </c>
      <c r="D181" s="23" t="s">
        <v>96</v>
      </c>
      <c r="E181" s="6">
        <v>3.1</v>
      </c>
      <c r="F181" s="6">
        <v>4</v>
      </c>
      <c r="G181" s="8">
        <v>4.8</v>
      </c>
      <c r="H181" s="6">
        <v>5.6</v>
      </c>
      <c r="I181" s="6">
        <v>6.2</v>
      </c>
      <c r="J181" s="8">
        <v>9.1999999999999993</v>
      </c>
      <c r="K181" s="6">
        <v>14.6</v>
      </c>
      <c r="L181" s="6">
        <v>20.5</v>
      </c>
      <c r="M181" s="6">
        <v>26.2</v>
      </c>
      <c r="N181" s="6">
        <v>31.8</v>
      </c>
      <c r="O181" s="6">
        <v>37.299999999999997</v>
      </c>
      <c r="P181" s="8">
        <v>42.5</v>
      </c>
      <c r="Q181" s="9" t="s">
        <v>3</v>
      </c>
    </row>
    <row r="182" spans="2:19" ht="15.95" customHeight="1" x14ac:dyDescent="0.2">
      <c r="B182" s="19" t="s">
        <v>61</v>
      </c>
      <c r="C182" s="23" t="s">
        <v>47</v>
      </c>
      <c r="D182" s="23" t="s">
        <v>97</v>
      </c>
      <c r="E182" s="10">
        <v>1</v>
      </c>
      <c r="F182" s="10">
        <v>1.7</v>
      </c>
      <c r="G182" s="11">
        <v>1.6</v>
      </c>
      <c r="H182" s="10">
        <v>2.2000000000000002</v>
      </c>
      <c r="I182" s="10">
        <v>2.1</v>
      </c>
      <c r="J182" s="11">
        <v>2.7</v>
      </c>
      <c r="K182" s="10">
        <v>5.6</v>
      </c>
      <c r="L182" s="10">
        <v>9.5</v>
      </c>
      <c r="M182" s="10">
        <v>13.9</v>
      </c>
      <c r="N182" s="10">
        <v>17.899999999999999</v>
      </c>
      <c r="O182" s="10">
        <v>22.3</v>
      </c>
      <c r="P182" s="11">
        <v>26.5</v>
      </c>
      <c r="Q182" s="9" t="s">
        <v>4</v>
      </c>
    </row>
    <row r="183" spans="2:19" ht="15.95" customHeight="1" x14ac:dyDescent="0.2">
      <c r="B183" s="19" t="s">
        <v>5</v>
      </c>
      <c r="C183" s="23" t="s">
        <v>48</v>
      </c>
      <c r="D183" s="23" t="s">
        <v>98</v>
      </c>
      <c r="E183" s="12">
        <v>0.3</v>
      </c>
      <c r="F183" s="10">
        <v>0.7</v>
      </c>
      <c r="G183" s="11">
        <v>1.2</v>
      </c>
      <c r="H183" s="10">
        <v>1.8</v>
      </c>
      <c r="I183" s="10">
        <v>2.4</v>
      </c>
      <c r="J183" s="11">
        <v>4.9000000000000004</v>
      </c>
      <c r="K183" s="10">
        <v>7.3</v>
      </c>
      <c r="L183" s="10">
        <v>9</v>
      </c>
      <c r="M183" s="10">
        <v>10.5</v>
      </c>
      <c r="N183" s="10">
        <v>11.9</v>
      </c>
      <c r="O183" s="10">
        <v>13.2</v>
      </c>
      <c r="P183" s="11">
        <v>14.2</v>
      </c>
      <c r="Q183" s="9" t="s">
        <v>6</v>
      </c>
    </row>
    <row r="184" spans="2:19" ht="15.95" customHeight="1" x14ac:dyDescent="0.2">
      <c r="B184" s="19" t="s">
        <v>7</v>
      </c>
      <c r="C184" s="23" t="s">
        <v>91</v>
      </c>
      <c r="D184" s="23">
        <v>19.399999999999999</v>
      </c>
      <c r="E184" s="10">
        <v>10.199999999999999</v>
      </c>
      <c r="F184" s="10">
        <v>10.199999999999999</v>
      </c>
      <c r="G184" s="11">
        <v>10.1</v>
      </c>
      <c r="H184" s="10">
        <v>10.1</v>
      </c>
      <c r="I184" s="10">
        <v>10.1</v>
      </c>
      <c r="J184" s="11">
        <v>10</v>
      </c>
      <c r="K184" s="10">
        <v>9.9</v>
      </c>
      <c r="L184" s="10">
        <v>9.9</v>
      </c>
      <c r="M184" s="10">
        <v>9.9</v>
      </c>
      <c r="N184" s="10">
        <v>9.9</v>
      </c>
      <c r="O184" s="10">
        <v>10</v>
      </c>
      <c r="P184" s="11">
        <v>10.1</v>
      </c>
      <c r="Q184" s="9" t="s">
        <v>8</v>
      </c>
      <c r="R184" s="28">
        <f>SUM(E184:P184)/12</f>
        <v>10.033333333333335</v>
      </c>
      <c r="S184" s="29">
        <f>IF((R184/D184)&lt;=$S$3,(R184/D184),IF((R184/D184)&gt;=$S$4,(R184/D184),"ok"))</f>
        <v>0.5171821305841926</v>
      </c>
    </row>
    <row r="185" spans="2:19" ht="15.95" customHeight="1" x14ac:dyDescent="0.2">
      <c r="B185" s="19" t="s">
        <v>85</v>
      </c>
      <c r="C185" s="23"/>
      <c r="D185" s="23">
        <v>2.2999999999999998</v>
      </c>
      <c r="E185" s="10">
        <v>1.8</v>
      </c>
      <c r="F185" s="10">
        <v>1.6</v>
      </c>
      <c r="G185" s="11">
        <v>2</v>
      </c>
      <c r="H185" s="10">
        <v>1.6</v>
      </c>
      <c r="I185" s="10">
        <v>1.7</v>
      </c>
      <c r="J185" s="11">
        <v>1.6</v>
      </c>
      <c r="K185" s="10">
        <v>1.7</v>
      </c>
      <c r="L185" s="10">
        <v>2</v>
      </c>
      <c r="M185" s="10">
        <v>1.8</v>
      </c>
      <c r="N185" s="10">
        <v>2</v>
      </c>
      <c r="O185" s="10">
        <v>1.8</v>
      </c>
      <c r="P185" s="11">
        <v>1.8</v>
      </c>
      <c r="Q185" s="9" t="s">
        <v>9</v>
      </c>
      <c r="R185" s="28">
        <f>SUM(E185:P185)/12</f>
        <v>1.7833333333333332</v>
      </c>
      <c r="S185" s="29" t="str">
        <f>IF((R185/D185)&lt;=$S$5,(R185/D185),IF((R185/D185)&gt;=$S$6,(R185/D185),"ok"))</f>
        <v>ok</v>
      </c>
    </row>
    <row r="186" spans="2:19" ht="15.95" customHeight="1" x14ac:dyDescent="0.2">
      <c r="B186" s="20"/>
      <c r="C186" s="20"/>
      <c r="D186" s="2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9" ht="15.95" customHeight="1" x14ac:dyDescent="0.2">
      <c r="B187" s="21">
        <v>2951</v>
      </c>
      <c r="C187" s="24" t="s">
        <v>90</v>
      </c>
      <c r="D187" s="24" t="s">
        <v>96</v>
      </c>
      <c r="E187" s="14">
        <v>2.7</v>
      </c>
      <c r="F187" s="14">
        <v>3.5</v>
      </c>
      <c r="G187" s="8">
        <v>4.0999999999999996</v>
      </c>
      <c r="H187" s="14">
        <v>4.5999999999999996</v>
      </c>
      <c r="I187" s="14">
        <v>5.4</v>
      </c>
      <c r="J187" s="8">
        <v>7.8</v>
      </c>
      <c r="K187" s="14">
        <v>11.5</v>
      </c>
      <c r="L187" s="14">
        <v>15.9</v>
      </c>
      <c r="M187" s="14">
        <v>20.5</v>
      </c>
      <c r="N187" s="14">
        <v>25.3</v>
      </c>
      <c r="O187" s="14">
        <v>29.8</v>
      </c>
      <c r="P187" s="8">
        <v>34.4</v>
      </c>
      <c r="Q187" s="16" t="s">
        <v>3</v>
      </c>
    </row>
    <row r="188" spans="2:19" ht="15.95" customHeight="1" x14ac:dyDescent="0.2">
      <c r="B188" s="21" t="s">
        <v>61</v>
      </c>
      <c r="C188" s="24" t="s">
        <v>47</v>
      </c>
      <c r="D188" s="24" t="s">
        <v>97</v>
      </c>
      <c r="E188" s="17">
        <v>0.4</v>
      </c>
      <c r="F188" s="17">
        <v>0.7</v>
      </c>
      <c r="G188" s="11">
        <v>1</v>
      </c>
      <c r="H188" s="17">
        <v>1.2</v>
      </c>
      <c r="I188" s="17">
        <v>1.2</v>
      </c>
      <c r="J188" s="11">
        <v>1.7</v>
      </c>
      <c r="K188" s="17">
        <v>3.2</v>
      </c>
      <c r="L188" s="17">
        <v>5.9</v>
      </c>
      <c r="M188" s="17">
        <v>9.3000000000000007</v>
      </c>
      <c r="N188" s="17">
        <v>12.3</v>
      </c>
      <c r="O188" s="17">
        <v>16.2</v>
      </c>
      <c r="P188" s="11">
        <v>19.600000000000001</v>
      </c>
      <c r="Q188" s="16" t="s">
        <v>4</v>
      </c>
    </row>
    <row r="189" spans="2:19" ht="15.95" customHeight="1" x14ac:dyDescent="0.2">
      <c r="B189" s="21" t="s">
        <v>5</v>
      </c>
      <c r="C189" s="24" t="s">
        <v>48</v>
      </c>
      <c r="D189" s="24" t="s">
        <v>98</v>
      </c>
      <c r="E189" s="12">
        <v>0.3</v>
      </c>
      <c r="F189" s="17">
        <v>0.6</v>
      </c>
      <c r="G189" s="11">
        <v>1.1000000000000001</v>
      </c>
      <c r="H189" s="17">
        <v>1.6</v>
      </c>
      <c r="I189" s="17">
        <v>2.2000000000000002</v>
      </c>
      <c r="J189" s="11">
        <v>4.3</v>
      </c>
      <c r="K189" s="17">
        <v>6.7</v>
      </c>
      <c r="L189" s="17">
        <v>8.1999999999999993</v>
      </c>
      <c r="M189" s="17">
        <v>9.6</v>
      </c>
      <c r="N189" s="17">
        <v>10.8</v>
      </c>
      <c r="O189" s="17">
        <v>11.9</v>
      </c>
      <c r="P189" s="11">
        <v>12.8</v>
      </c>
      <c r="Q189" s="16" t="s">
        <v>6</v>
      </c>
    </row>
    <row r="190" spans="2:19" ht="15.95" customHeight="1" x14ac:dyDescent="0.2">
      <c r="B190" s="21" t="s">
        <v>7</v>
      </c>
      <c r="C190" s="24" t="s">
        <v>91</v>
      </c>
      <c r="D190" s="24">
        <v>18.8</v>
      </c>
      <c r="E190" s="17">
        <v>10.1</v>
      </c>
      <c r="F190" s="17">
        <v>10.1</v>
      </c>
      <c r="G190" s="11">
        <v>10</v>
      </c>
      <c r="H190" s="17">
        <v>10</v>
      </c>
      <c r="I190" s="17">
        <v>10</v>
      </c>
      <c r="J190" s="11">
        <v>9.9</v>
      </c>
      <c r="K190" s="17">
        <v>9.9</v>
      </c>
      <c r="L190" s="17">
        <v>9.8000000000000007</v>
      </c>
      <c r="M190" s="17">
        <v>9.8000000000000007</v>
      </c>
      <c r="N190" s="17">
        <v>9.9</v>
      </c>
      <c r="O190" s="17">
        <v>9.9</v>
      </c>
      <c r="P190" s="11">
        <v>10</v>
      </c>
      <c r="Q190" s="16" t="s">
        <v>8</v>
      </c>
      <c r="R190" s="28">
        <f>SUM(E190:P190)/12</f>
        <v>9.9500000000000011</v>
      </c>
      <c r="S190" s="29">
        <f>IF((R190/D190)&lt;=$S$3,(R190/D190),IF((R190/D190)&gt;=$S$4,(R190/D190),"ok"))</f>
        <v>0.5292553191489362</v>
      </c>
    </row>
    <row r="191" spans="2:19" ht="15.95" customHeight="1" x14ac:dyDescent="0.2">
      <c r="B191" s="21" t="s">
        <v>86</v>
      </c>
      <c r="C191" s="24"/>
      <c r="D191" s="24">
        <v>3.8</v>
      </c>
      <c r="E191" s="17">
        <v>2</v>
      </c>
      <c r="F191" s="17">
        <v>2.2000000000000002</v>
      </c>
      <c r="G191" s="11">
        <v>2</v>
      </c>
      <c r="H191" s="17">
        <v>1.8</v>
      </c>
      <c r="I191" s="17">
        <v>2</v>
      </c>
      <c r="J191" s="11">
        <v>1.8</v>
      </c>
      <c r="K191" s="17">
        <v>1.6</v>
      </c>
      <c r="L191" s="17">
        <v>1.8</v>
      </c>
      <c r="M191" s="17">
        <v>1.6</v>
      </c>
      <c r="N191" s="17">
        <v>2.2000000000000002</v>
      </c>
      <c r="O191" s="17">
        <v>1.7</v>
      </c>
      <c r="P191" s="11">
        <v>2</v>
      </c>
      <c r="Q191" s="16" t="s">
        <v>9</v>
      </c>
      <c r="R191" s="28">
        <f>SUM(E191:P191)/12</f>
        <v>1.8916666666666666</v>
      </c>
      <c r="S191" s="29">
        <f>IF((R191/D191)&lt;=$S$5,(R191/D191),IF((R191/D191)&gt;=$S$6,(R191/D191),"ok"))</f>
        <v>0.49780701754385964</v>
      </c>
    </row>
    <row r="192" spans="2:19" ht="15.95" customHeight="1" x14ac:dyDescent="0.2">
      <c r="B192" s="20"/>
      <c r="C192" s="20"/>
      <c r="D192" s="2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9" ht="15.95" customHeight="1" x14ac:dyDescent="0.2">
      <c r="B193" s="19">
        <v>2880</v>
      </c>
      <c r="C193" s="23" t="s">
        <v>90</v>
      </c>
      <c r="D193" s="23" t="s">
        <v>96</v>
      </c>
      <c r="E193" s="6">
        <v>2.1</v>
      </c>
      <c r="F193" s="6">
        <v>3</v>
      </c>
      <c r="G193" s="8">
        <v>3.7</v>
      </c>
      <c r="H193" s="6">
        <v>4.7</v>
      </c>
      <c r="I193" s="6">
        <v>5.6</v>
      </c>
      <c r="J193" s="8">
        <v>8.4</v>
      </c>
      <c r="K193" s="6">
        <v>12.6</v>
      </c>
      <c r="L193" s="6">
        <v>17.899999999999999</v>
      </c>
      <c r="M193" s="6">
        <v>22.9</v>
      </c>
      <c r="N193" s="6">
        <v>28.2</v>
      </c>
      <c r="O193" s="6">
        <v>33.299999999999997</v>
      </c>
      <c r="P193" s="8">
        <v>38.6</v>
      </c>
      <c r="Q193" s="9" t="s">
        <v>3</v>
      </c>
    </row>
    <row r="194" spans="1:19" ht="15.95" customHeight="1" x14ac:dyDescent="0.2">
      <c r="B194" s="19" t="s">
        <v>62</v>
      </c>
      <c r="C194" s="23" t="s">
        <v>47</v>
      </c>
      <c r="D194" s="23" t="s">
        <v>97</v>
      </c>
      <c r="E194" s="10">
        <v>0.3</v>
      </c>
      <c r="F194" s="10">
        <v>0.6</v>
      </c>
      <c r="G194" s="11">
        <v>1</v>
      </c>
      <c r="H194" s="10">
        <v>1.3</v>
      </c>
      <c r="I194" s="10">
        <v>1.6</v>
      </c>
      <c r="J194" s="11">
        <v>1.7</v>
      </c>
      <c r="K194" s="10">
        <v>3.4</v>
      </c>
      <c r="L194" s="10">
        <v>6.5</v>
      </c>
      <c r="M194" s="10">
        <v>9.8000000000000007</v>
      </c>
      <c r="N194" s="10">
        <v>13.3</v>
      </c>
      <c r="O194" s="10">
        <v>16.899999999999999</v>
      </c>
      <c r="P194" s="11">
        <v>21</v>
      </c>
      <c r="Q194" s="9" t="s">
        <v>4</v>
      </c>
    </row>
    <row r="195" spans="1:19" ht="15.95" customHeight="1" x14ac:dyDescent="0.2">
      <c r="B195" s="19" t="s">
        <v>5</v>
      </c>
      <c r="C195" s="23" t="s">
        <v>48</v>
      </c>
      <c r="D195" s="23" t="s">
        <v>98</v>
      </c>
      <c r="E195" s="12">
        <v>0.3</v>
      </c>
      <c r="F195" s="10">
        <v>0.6</v>
      </c>
      <c r="G195" s="11">
        <v>1.1000000000000001</v>
      </c>
      <c r="H195" s="10">
        <v>1.8</v>
      </c>
      <c r="I195" s="10">
        <v>2.4</v>
      </c>
      <c r="J195" s="11">
        <v>4.9000000000000004</v>
      </c>
      <c r="K195" s="10">
        <v>7.7</v>
      </c>
      <c r="L195" s="10">
        <v>9.8000000000000007</v>
      </c>
      <c r="M195" s="10">
        <v>11.4</v>
      </c>
      <c r="N195" s="10">
        <v>13.1</v>
      </c>
      <c r="O195" s="10">
        <v>14.7</v>
      </c>
      <c r="P195" s="11">
        <v>16.3</v>
      </c>
      <c r="Q195" s="9" t="s">
        <v>6</v>
      </c>
    </row>
    <row r="196" spans="1:19" ht="15.95" customHeight="1" x14ac:dyDescent="0.2">
      <c r="B196" s="19" t="s">
        <v>7</v>
      </c>
      <c r="C196" s="23" t="s">
        <v>92</v>
      </c>
      <c r="D196" s="23">
        <v>19.899999999999999</v>
      </c>
      <c r="E196" s="10">
        <v>10</v>
      </c>
      <c r="F196" s="10">
        <v>10</v>
      </c>
      <c r="G196" s="11">
        <v>9.9</v>
      </c>
      <c r="H196" s="10">
        <v>9.9</v>
      </c>
      <c r="I196" s="10">
        <v>9.9</v>
      </c>
      <c r="J196" s="11">
        <v>9.8000000000000007</v>
      </c>
      <c r="K196" s="10">
        <v>9.8000000000000007</v>
      </c>
      <c r="L196" s="10">
        <v>9.8000000000000007</v>
      </c>
      <c r="M196" s="10">
        <v>9.8000000000000007</v>
      </c>
      <c r="N196" s="10">
        <v>9.8000000000000007</v>
      </c>
      <c r="O196" s="10">
        <v>9.9</v>
      </c>
      <c r="P196" s="11">
        <v>10</v>
      </c>
      <c r="Q196" s="9" t="s">
        <v>8</v>
      </c>
      <c r="R196" s="28">
        <f>SUM(E196:P196)/12</f>
        <v>9.8833333333333329</v>
      </c>
      <c r="S196" s="29">
        <f>IF((R196/D196)&lt;=$S$3,(R196/D196),IF((R196/D196)&gt;=$S$4,(R196/D196),"ok"))</f>
        <v>0.49664991624790622</v>
      </c>
    </row>
    <row r="197" spans="1:19" ht="15.95" customHeight="1" x14ac:dyDescent="0.2">
      <c r="B197" s="19" t="s">
        <v>87</v>
      </c>
      <c r="C197" s="23"/>
      <c r="D197" s="23">
        <v>1.6</v>
      </c>
      <c r="E197" s="10">
        <v>1.5</v>
      </c>
      <c r="F197" s="10">
        <v>1.8</v>
      </c>
      <c r="G197" s="11">
        <v>1.6</v>
      </c>
      <c r="H197" s="10">
        <v>1.6</v>
      </c>
      <c r="I197" s="10">
        <v>1.6</v>
      </c>
      <c r="J197" s="11">
        <v>1.8</v>
      </c>
      <c r="K197" s="10">
        <v>1.5</v>
      </c>
      <c r="L197" s="10">
        <v>1.6</v>
      </c>
      <c r="M197" s="10">
        <v>1.7</v>
      </c>
      <c r="N197" s="10">
        <v>1.8</v>
      </c>
      <c r="O197" s="10">
        <v>1.7</v>
      </c>
      <c r="P197" s="11">
        <v>1.3</v>
      </c>
      <c r="Q197" s="9" t="s">
        <v>9</v>
      </c>
      <c r="R197" s="28">
        <f>SUM(E197:P197)/12</f>
        <v>1.625</v>
      </c>
      <c r="S197" s="29" t="str">
        <f>IF((R197/D197)&lt;=$S$5,(R197/D197),IF((R197/D197)&gt;=$S$6,(R197/D197),"ok"))</f>
        <v>ok</v>
      </c>
    </row>
    <row r="198" spans="1:19" ht="15.95" customHeight="1" x14ac:dyDescent="0.2">
      <c r="B198" s="20"/>
      <c r="C198" s="20"/>
      <c r="D198" s="2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9" ht="15.95" customHeight="1" x14ac:dyDescent="0.2">
      <c r="B199" s="21">
        <v>2878</v>
      </c>
      <c r="C199" s="24" t="s">
        <v>90</v>
      </c>
      <c r="D199" s="24" t="s">
        <v>96</v>
      </c>
      <c r="E199" s="14">
        <v>1.9</v>
      </c>
      <c r="F199" s="14">
        <v>2.6</v>
      </c>
      <c r="G199" s="8">
        <v>3.3</v>
      </c>
      <c r="H199" s="14">
        <v>4</v>
      </c>
      <c r="I199" s="14">
        <v>4.5999999999999996</v>
      </c>
      <c r="J199" s="8">
        <v>8.1</v>
      </c>
      <c r="K199" s="14">
        <v>14.1</v>
      </c>
      <c r="L199" s="14">
        <v>19.600000000000001</v>
      </c>
      <c r="M199" s="14">
        <v>25</v>
      </c>
      <c r="N199" s="14">
        <v>30.3</v>
      </c>
      <c r="O199" s="14">
        <v>35</v>
      </c>
      <c r="P199" s="8">
        <v>39.799999999999997</v>
      </c>
      <c r="Q199" s="16" t="s">
        <v>3</v>
      </c>
    </row>
    <row r="200" spans="1:19" ht="15.95" customHeight="1" x14ac:dyDescent="0.2">
      <c r="B200" s="21" t="s">
        <v>62</v>
      </c>
      <c r="C200" s="24" t="s">
        <v>47</v>
      </c>
      <c r="D200" s="24" t="s">
        <v>97</v>
      </c>
      <c r="E200" s="17">
        <v>0</v>
      </c>
      <c r="F200" s="17">
        <v>0.4</v>
      </c>
      <c r="G200" s="11">
        <v>0.6</v>
      </c>
      <c r="H200" s="17">
        <v>0.9</v>
      </c>
      <c r="I200" s="17">
        <v>0.7</v>
      </c>
      <c r="J200" s="11">
        <v>1.8</v>
      </c>
      <c r="K200" s="17">
        <v>4.9000000000000004</v>
      </c>
      <c r="L200" s="17">
        <v>8.3000000000000007</v>
      </c>
      <c r="M200" s="17">
        <v>11.6</v>
      </c>
      <c r="N200" s="17">
        <v>15.2</v>
      </c>
      <c r="O200" s="17">
        <v>18.7</v>
      </c>
      <c r="P200" s="11">
        <v>22.1</v>
      </c>
      <c r="Q200" s="16" t="s">
        <v>4</v>
      </c>
    </row>
    <row r="201" spans="1:19" ht="15.95" customHeight="1" x14ac:dyDescent="0.2">
      <c r="B201" s="21" t="s">
        <v>5</v>
      </c>
      <c r="C201" s="24" t="s">
        <v>48</v>
      </c>
      <c r="D201" s="24" t="s">
        <v>98</v>
      </c>
      <c r="E201" s="12">
        <v>0.3</v>
      </c>
      <c r="F201" s="17">
        <v>0.5</v>
      </c>
      <c r="G201" s="11">
        <v>1</v>
      </c>
      <c r="H201" s="17">
        <v>1.7</v>
      </c>
      <c r="I201" s="17">
        <v>2.2999999999999998</v>
      </c>
      <c r="J201" s="11">
        <v>4.9000000000000004</v>
      </c>
      <c r="K201" s="17">
        <v>7.7</v>
      </c>
      <c r="L201" s="17">
        <v>9.8000000000000007</v>
      </c>
      <c r="M201" s="17">
        <v>11.6</v>
      </c>
      <c r="N201" s="17">
        <v>13.3</v>
      </c>
      <c r="O201" s="17">
        <v>14.8</v>
      </c>
      <c r="P201" s="11">
        <v>16.2</v>
      </c>
      <c r="Q201" s="16" t="s">
        <v>6</v>
      </c>
    </row>
    <row r="202" spans="1:19" ht="15.95" customHeight="1" x14ac:dyDescent="0.2">
      <c r="B202" s="21" t="s">
        <v>7</v>
      </c>
      <c r="C202" s="24" t="s">
        <v>92</v>
      </c>
      <c r="D202" s="24">
        <v>20.100000000000001</v>
      </c>
      <c r="E202" s="17">
        <v>10.1</v>
      </c>
      <c r="F202" s="17">
        <v>10.1</v>
      </c>
      <c r="G202" s="11">
        <v>10.1</v>
      </c>
      <c r="H202" s="17">
        <v>10</v>
      </c>
      <c r="I202" s="17">
        <v>10</v>
      </c>
      <c r="J202" s="11">
        <v>9.9</v>
      </c>
      <c r="K202" s="17">
        <v>9.9</v>
      </c>
      <c r="L202" s="17">
        <v>9.8000000000000007</v>
      </c>
      <c r="M202" s="17">
        <v>9.8000000000000007</v>
      </c>
      <c r="N202" s="17">
        <v>9.9</v>
      </c>
      <c r="O202" s="17">
        <v>9.9</v>
      </c>
      <c r="P202" s="11">
        <v>10.1</v>
      </c>
      <c r="Q202" s="16" t="s">
        <v>8</v>
      </c>
      <c r="R202" s="28">
        <f>SUM(E202:P202)/12</f>
        <v>9.9666666666666668</v>
      </c>
      <c r="S202" s="29">
        <f>IF((R202/D202)&lt;=$S$3,(R202/D202),IF((R202/D202)&gt;=$S$4,(R202/D202),"ok"))</f>
        <v>0.49585406301824209</v>
      </c>
    </row>
    <row r="203" spans="1:19" ht="15.95" customHeight="1" x14ac:dyDescent="0.2">
      <c r="B203" s="21" t="s">
        <v>71</v>
      </c>
      <c r="C203" s="24"/>
      <c r="D203" s="24">
        <v>1.4</v>
      </c>
      <c r="E203" s="17">
        <v>1.6</v>
      </c>
      <c r="F203" s="17">
        <v>1.7</v>
      </c>
      <c r="G203" s="11">
        <v>1.7</v>
      </c>
      <c r="H203" s="17">
        <v>1.4</v>
      </c>
      <c r="I203" s="17">
        <v>1.6</v>
      </c>
      <c r="J203" s="11">
        <v>1.4</v>
      </c>
      <c r="K203" s="17">
        <v>1.5</v>
      </c>
      <c r="L203" s="17">
        <v>1.5</v>
      </c>
      <c r="M203" s="17">
        <v>1.8</v>
      </c>
      <c r="N203" s="17">
        <v>1.8</v>
      </c>
      <c r="O203" s="17">
        <v>1.5</v>
      </c>
      <c r="P203" s="11">
        <v>1.5</v>
      </c>
      <c r="Q203" s="16" t="s">
        <v>9</v>
      </c>
      <c r="R203" s="28">
        <f>SUM(E203:P203)/12</f>
        <v>1.5833333333333333</v>
      </c>
      <c r="S203" s="29" t="str">
        <f>IF((R203/D203)&lt;=$S$5,(R203/D203),IF((R203/D203)&gt;=$S$6,(R203/D203),"ok"))</f>
        <v>ok</v>
      </c>
    </row>
    <row r="206" spans="1:19" x14ac:dyDescent="0.2">
      <c r="A206" s="45" t="s">
        <v>105</v>
      </c>
      <c r="B206" s="45" t="s">
        <v>106</v>
      </c>
    </row>
    <row r="207" spans="1:19" ht="15" x14ac:dyDescent="0.2">
      <c r="A207" s="45">
        <v>1</v>
      </c>
      <c r="B207" s="45">
        <v>13</v>
      </c>
      <c r="E207" s="39">
        <f>(E13+E19+E25+E31+E37+E43+E49+E55+E61+E67+E73+E79+E85+E91+E97+E103+E109+E115+E121+E127+E133+E139+E145+E151+E157+E163+E169+E175+E181+E187+E193+E199)/32</f>
        <v>2.1312500000000001</v>
      </c>
      <c r="F207" s="39">
        <f t="shared" ref="F207:I211" si="0">(F13+F19+F25+F31+F37+F43+F49+F55+F61+F67+F73+F79+F85+F91+F97+F103+F109+F115+F121+F127+F133+F139+F145+F151+F157+F163+F169+F175+F181+F187+F193+F199)/32</f>
        <v>2.8906249999999991</v>
      </c>
      <c r="G207" s="39">
        <f t="shared" si="0"/>
        <v>3.6749999999999994</v>
      </c>
      <c r="H207" s="39">
        <f t="shared" si="0"/>
        <v>4.4718749999999989</v>
      </c>
      <c r="I207" s="39">
        <f t="shared" si="0"/>
        <v>5.2937499999999984</v>
      </c>
    </row>
    <row r="208" spans="1:19" ht="13.5" x14ac:dyDescent="0.2">
      <c r="A208" s="45">
        <v>2</v>
      </c>
      <c r="B208" s="45">
        <v>19</v>
      </c>
      <c r="E208" s="40">
        <f>(E14+E20+E26+E32+E38+E44+E50+E56+E62+E68+E74+E80+E86+E92+E98+E104+E110+E116+E122+E128+E134+E140+E146+E152+E158+E164+E170+E176+E182+E188+E194+E200)/32</f>
        <v>9.9999999999999992E-2</v>
      </c>
      <c r="F208" s="40">
        <f t="shared" si="0"/>
        <v>0.58125000000000004</v>
      </c>
      <c r="G208" s="40">
        <f t="shared" si="0"/>
        <v>0.96562500000000018</v>
      </c>
      <c r="H208" s="40">
        <f t="shared" si="0"/>
        <v>1.2437500000000001</v>
      </c>
      <c r="I208" s="40">
        <f t="shared" si="0"/>
        <v>1.4875000000000003</v>
      </c>
    </row>
    <row r="209" spans="1:9" ht="13.5" x14ac:dyDescent="0.2">
      <c r="A209" s="45">
        <v>3</v>
      </c>
      <c r="B209" s="45">
        <v>25</v>
      </c>
      <c r="E209" s="41">
        <f t="shared" ref="E209:G211" si="1">(E15+E21+E27+E33+E39+E45+E51+E57+E63+E69+E75+E81+E87+E93+E99+E105+E111+E117+E123+E129+E135+E141+E147+E153+E159+E165+E171+E177+E183+E189+E195+E201)/32</f>
        <v>0.22187500000000002</v>
      </c>
      <c r="F209" s="41">
        <f t="shared" si="1"/>
        <v>0.53125</v>
      </c>
      <c r="G209" s="41">
        <f t="shared" si="1"/>
        <v>0.9624999999999998</v>
      </c>
      <c r="H209" s="41">
        <f t="shared" si="0"/>
        <v>1.4687499999999998</v>
      </c>
      <c r="I209" s="41">
        <f t="shared" si="0"/>
        <v>1.9874999999999994</v>
      </c>
    </row>
    <row r="210" spans="1:9" ht="13.5" x14ac:dyDescent="0.2">
      <c r="A210" s="45">
        <v>4</v>
      </c>
      <c r="B210" s="45">
        <v>31</v>
      </c>
      <c r="E210" s="40">
        <f t="shared" si="1"/>
        <v>10.046875</v>
      </c>
      <c r="F210" s="40">
        <f t="shared" si="1"/>
        <v>10.059375000000001</v>
      </c>
      <c r="G210" s="40">
        <f t="shared" si="1"/>
        <v>10.021875</v>
      </c>
      <c r="H210" s="40">
        <f t="shared" si="0"/>
        <v>9.9937500000000004</v>
      </c>
      <c r="I210" s="40">
        <f t="shared" si="0"/>
        <v>9.96875</v>
      </c>
    </row>
    <row r="211" spans="1:9" ht="13.5" x14ac:dyDescent="0.2">
      <c r="A211" s="45">
        <v>5</v>
      </c>
      <c r="B211" s="45">
        <v>37</v>
      </c>
      <c r="E211" s="40">
        <f t="shared" si="1"/>
        <v>1.8093750000000002</v>
      </c>
      <c r="F211" s="40">
        <f t="shared" si="1"/>
        <v>1.7781250000000004</v>
      </c>
      <c r="G211" s="40">
        <f t="shared" si="1"/>
        <v>1.746875</v>
      </c>
      <c r="H211" s="40">
        <f t="shared" si="0"/>
        <v>1.7593749999999999</v>
      </c>
      <c r="I211" s="40">
        <f t="shared" si="0"/>
        <v>1.8187500000000003</v>
      </c>
    </row>
    <row r="212" spans="1:9" x14ac:dyDescent="0.2">
      <c r="A212" s="45">
        <v>6</v>
      </c>
      <c r="B212" s="45">
        <v>43</v>
      </c>
    </row>
    <row r="213" spans="1:9" ht="13.5" x14ac:dyDescent="0.2">
      <c r="A213" s="45">
        <v>7</v>
      </c>
      <c r="B213" s="45">
        <v>49</v>
      </c>
      <c r="D213" s="42" t="s">
        <v>101</v>
      </c>
      <c r="E213" s="41">
        <v>0.9</v>
      </c>
      <c r="F213" s="41">
        <v>1.8</v>
      </c>
      <c r="G213" s="41">
        <v>2.4</v>
      </c>
      <c r="H213" s="41">
        <v>2.7</v>
      </c>
      <c r="I213" s="41">
        <v>2.9</v>
      </c>
    </row>
    <row r="214" spans="1:9" x14ac:dyDescent="0.2">
      <c r="A214" s="45">
        <v>8</v>
      </c>
      <c r="B214" s="45">
        <v>55</v>
      </c>
    </row>
    <row r="215" spans="1:9" ht="13.5" x14ac:dyDescent="0.2">
      <c r="A215" s="45">
        <v>9</v>
      </c>
      <c r="B215" s="45">
        <v>61</v>
      </c>
      <c r="D215" s="42" t="s">
        <v>102</v>
      </c>
      <c r="E215" s="41">
        <v>0.62812499999999971</v>
      </c>
      <c r="F215" s="41">
        <v>1.5062500000000001</v>
      </c>
      <c r="G215" s="41">
        <v>2.7593749999999999</v>
      </c>
      <c r="H215" s="41">
        <v>3.9874999999999998</v>
      </c>
      <c r="I215" s="41">
        <v>5.0500000000000016</v>
      </c>
    </row>
    <row r="216" spans="1:9" x14ac:dyDescent="0.2">
      <c r="A216" s="45">
        <v>10</v>
      </c>
      <c r="B216" s="45">
        <v>67</v>
      </c>
    </row>
    <row r="217" spans="1:9" x14ac:dyDescent="0.2">
      <c r="A217" s="45">
        <v>11</v>
      </c>
      <c r="B217" s="45">
        <v>73</v>
      </c>
    </row>
    <row r="218" spans="1:9" x14ac:dyDescent="0.2">
      <c r="A218" s="45">
        <v>12</v>
      </c>
      <c r="B218" s="45">
        <v>79</v>
      </c>
      <c r="E218" s="49" t="s">
        <v>114</v>
      </c>
    </row>
    <row r="219" spans="1:9" x14ac:dyDescent="0.2">
      <c r="A219" s="45">
        <v>13</v>
      </c>
      <c r="B219" s="45">
        <v>85</v>
      </c>
      <c r="E219" s="49" t="s">
        <v>115</v>
      </c>
    </row>
    <row r="220" spans="1:9" x14ac:dyDescent="0.2">
      <c r="A220" s="45">
        <v>14</v>
      </c>
      <c r="B220" s="45">
        <v>91</v>
      </c>
      <c r="E220" t="s">
        <v>116</v>
      </c>
    </row>
    <row r="221" spans="1:9" x14ac:dyDescent="0.2">
      <c r="A221" s="45">
        <v>15</v>
      </c>
      <c r="B221" s="45">
        <v>97</v>
      </c>
    </row>
    <row r="222" spans="1:9" x14ac:dyDescent="0.2">
      <c r="A222" s="45">
        <v>16</v>
      </c>
      <c r="B222" s="45">
        <v>103</v>
      </c>
    </row>
    <row r="223" spans="1:9" x14ac:dyDescent="0.2">
      <c r="A223" s="45">
        <v>17</v>
      </c>
      <c r="B223" s="45">
        <v>109</v>
      </c>
    </row>
    <row r="224" spans="1:9" x14ac:dyDescent="0.2">
      <c r="A224" s="45">
        <v>18</v>
      </c>
      <c r="B224" s="45">
        <v>115</v>
      </c>
    </row>
    <row r="225" spans="1:2" x14ac:dyDescent="0.2">
      <c r="A225" s="45">
        <v>19</v>
      </c>
      <c r="B225" s="45">
        <v>121</v>
      </c>
    </row>
    <row r="226" spans="1:2" x14ac:dyDescent="0.2">
      <c r="A226" s="45">
        <v>20</v>
      </c>
      <c r="B226" s="45">
        <v>127</v>
      </c>
    </row>
    <row r="227" spans="1:2" x14ac:dyDescent="0.2">
      <c r="A227" s="45">
        <v>21</v>
      </c>
      <c r="B227" s="45">
        <v>133</v>
      </c>
    </row>
    <row r="228" spans="1:2" x14ac:dyDescent="0.2">
      <c r="A228" s="45">
        <v>22</v>
      </c>
      <c r="B228" s="45">
        <v>139</v>
      </c>
    </row>
    <row r="229" spans="1:2" x14ac:dyDescent="0.2">
      <c r="A229" s="45">
        <v>23</v>
      </c>
      <c r="B229" s="45">
        <v>145</v>
      </c>
    </row>
    <row r="230" spans="1:2" x14ac:dyDescent="0.2">
      <c r="A230" s="45">
        <v>24</v>
      </c>
      <c r="B230" s="45">
        <v>151</v>
      </c>
    </row>
    <row r="231" spans="1:2" x14ac:dyDescent="0.2">
      <c r="A231" s="45">
        <v>25</v>
      </c>
      <c r="B231" s="45">
        <v>157</v>
      </c>
    </row>
    <row r="232" spans="1:2" x14ac:dyDescent="0.2">
      <c r="A232" s="45">
        <v>26</v>
      </c>
      <c r="B232" s="45">
        <v>163</v>
      </c>
    </row>
    <row r="233" spans="1:2" x14ac:dyDescent="0.2">
      <c r="A233" s="45">
        <v>27</v>
      </c>
      <c r="B233" s="45">
        <v>169</v>
      </c>
    </row>
    <row r="234" spans="1:2" x14ac:dyDescent="0.2">
      <c r="A234" s="45">
        <v>28</v>
      </c>
      <c r="B234" s="45">
        <v>175</v>
      </c>
    </row>
    <row r="235" spans="1:2" x14ac:dyDescent="0.2">
      <c r="A235" s="45">
        <v>29</v>
      </c>
      <c r="B235" s="45">
        <v>181</v>
      </c>
    </row>
    <row r="236" spans="1:2" x14ac:dyDescent="0.2">
      <c r="A236" s="45">
        <v>30</v>
      </c>
      <c r="B236" s="45">
        <v>187</v>
      </c>
    </row>
    <row r="237" spans="1:2" x14ac:dyDescent="0.2">
      <c r="A237" s="45">
        <v>31</v>
      </c>
      <c r="B237" s="45">
        <v>193</v>
      </c>
    </row>
    <row r="238" spans="1:2" x14ac:dyDescent="0.2">
      <c r="A238" s="45">
        <v>32</v>
      </c>
      <c r="B238" s="45">
        <v>199</v>
      </c>
    </row>
    <row r="274" spans="1:1" x14ac:dyDescent="0.2">
      <c r="A274" t="s">
        <v>57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Yamaha</vt:lpstr>
      <vt:lpstr>KTM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2018-02-24T22:35:31Z</dcterms:created>
  <dcterms:modified xsi:type="dcterms:W3CDTF">2018-12-06T01:46:04Z</dcterms:modified>
</cp:coreProperties>
</file>