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2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5.xml" ContentType="application/vnd.openxmlformats-officedocument.drawingml.chart+xml"/>
  <Override PartName="/xl/drawings/drawing15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D7C6285B-3ED0-4BF9-8433-AE9567594DA0}" xr6:coauthVersionLast="45" xr6:coauthVersionMax="45" xr10:uidLastSave="{00000000-0000-0000-0000-000000000000}"/>
  <bookViews>
    <workbookView xWindow="-120" yWindow="-120" windowWidth="21840" windowHeight="13140" tabRatio="824" xr2:uid="{00000000-000D-0000-FFFF-FFFF00000000}"/>
  </bookViews>
  <sheets>
    <sheet name="3531 (3)" sheetId="25" r:id="rId1"/>
    <sheet name="3531 (2)" sheetId="24" r:id="rId2"/>
    <sheet name="2151 (2)" sheetId="23" r:id="rId3"/>
    <sheet name="readme" sheetId="2" r:id="rId4"/>
    <sheet name="misc" sheetId="18" r:id="rId5"/>
    <sheet name="compare" sheetId="20" r:id="rId6"/>
    <sheet name="1497" sheetId="1" r:id="rId7"/>
    <sheet name="3531" sheetId="13" r:id="rId8"/>
    <sheet name="2151" sheetId="12" r:id="rId9"/>
    <sheet name="3253" sheetId="7" r:id="rId10"/>
    <sheet name="3509" sheetId="5" r:id="rId11"/>
    <sheet name="3388" sheetId="10" r:id="rId12"/>
    <sheet name="3533" sheetId="9" r:id="rId13"/>
    <sheet name="3542" sheetId="6" r:id="rId14"/>
    <sheet name="3553 " sheetId="8" r:id="rId15"/>
    <sheet name="3391" sheetId="15" r:id="rId16"/>
    <sheet name="3545" sheetId="16" r:id="rId17"/>
    <sheet name="3651" sheetId="19" r:id="rId18"/>
  </sheets>
  <definedNames>
    <definedName name="_xlnm.Print_Area" localSheetId="4">misc!$B$5:$H$23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5" l="1"/>
  <c r="E11" i="25"/>
  <c r="E12" i="25"/>
  <c r="E13" i="25"/>
  <c r="E14" i="25"/>
  <c r="E15" i="25"/>
  <c r="E16" i="25"/>
  <c r="E17" i="25"/>
  <c r="E18" i="25"/>
  <c r="E19" i="25"/>
  <c r="E20" i="25"/>
  <c r="E39" i="25" s="1"/>
  <c r="E21" i="25"/>
  <c r="E40" i="25" s="1"/>
  <c r="E22" i="25"/>
  <c r="E23" i="25"/>
  <c r="E42" i="25" s="1"/>
  <c r="E24" i="25"/>
  <c r="E9" i="25"/>
  <c r="E41" i="25"/>
  <c r="D42" i="25"/>
  <c r="C42" i="25"/>
  <c r="D41" i="25"/>
  <c r="C41" i="25"/>
  <c r="D40" i="25"/>
  <c r="C40" i="25"/>
  <c r="F4" i="25"/>
  <c r="E4" i="25"/>
  <c r="D4" i="25"/>
  <c r="C4" i="25"/>
  <c r="F3" i="25"/>
  <c r="E3" i="25"/>
  <c r="D3" i="25"/>
  <c r="D24" i="25" s="1"/>
  <c r="C3" i="25"/>
  <c r="C24" i="25" s="1"/>
  <c r="E15" i="24"/>
  <c r="E16" i="24"/>
  <c r="E17" i="24"/>
  <c r="E18" i="24"/>
  <c r="A19" i="24" s="1"/>
  <c r="E19" i="24"/>
  <c r="E20" i="24"/>
  <c r="E21" i="24"/>
  <c r="E40" i="24" s="1"/>
  <c r="E22" i="24"/>
  <c r="E23" i="24"/>
  <c r="E42" i="24" s="1"/>
  <c r="E14" i="24"/>
  <c r="D42" i="24"/>
  <c r="C42" i="24"/>
  <c r="E41" i="24"/>
  <c r="D41" i="24"/>
  <c r="C41" i="24"/>
  <c r="D40" i="24"/>
  <c r="C40" i="24"/>
  <c r="E39" i="24"/>
  <c r="A22" i="24"/>
  <c r="A21" i="24"/>
  <c r="A20" i="24"/>
  <c r="F4" i="24"/>
  <c r="E4" i="24"/>
  <c r="D4" i="24"/>
  <c r="C4" i="24"/>
  <c r="F3" i="24"/>
  <c r="E3" i="24"/>
  <c r="D3" i="24"/>
  <c r="C3" i="24"/>
  <c r="A18" i="25" l="1"/>
  <c r="A23" i="25"/>
  <c r="A20" i="25"/>
  <c r="A19" i="25"/>
  <c r="A41" i="25"/>
  <c r="F24" i="25"/>
  <c r="E36" i="25"/>
  <c r="A40" i="25"/>
  <c r="E37" i="25"/>
  <c r="A42" i="25"/>
  <c r="A22" i="25"/>
  <c r="A21" i="25"/>
  <c r="E36" i="24"/>
  <c r="E46" i="24" s="1"/>
  <c r="F46" i="24" s="1"/>
  <c r="E37" i="24"/>
  <c r="A18" i="24"/>
  <c r="A40" i="24"/>
  <c r="A42" i="24"/>
  <c r="A23" i="24"/>
  <c r="C24" i="24"/>
  <c r="E24" i="24" s="1"/>
  <c r="D24" i="24"/>
  <c r="F24" i="24"/>
  <c r="A41" i="24"/>
  <c r="E44" i="25" l="1"/>
  <c r="E45" i="25"/>
  <c r="E43" i="25"/>
  <c r="E46" i="25"/>
  <c r="A46" i="24"/>
  <c r="E44" i="24"/>
  <c r="E43" i="24"/>
  <c r="E45" i="24"/>
  <c r="F45" i="24"/>
  <c r="A45" i="24"/>
  <c r="F44" i="24"/>
  <c r="A44" i="24"/>
  <c r="F46" i="25" l="1"/>
  <c r="A46" i="25"/>
  <c r="F44" i="25"/>
  <c r="A44" i="25"/>
  <c r="A45" i="25"/>
  <c r="F45" i="25"/>
  <c r="E14" i="23" l="1"/>
  <c r="E15" i="23"/>
  <c r="E16" i="23"/>
  <c r="E17" i="23"/>
  <c r="E18" i="23"/>
  <c r="A19" i="23" s="1"/>
  <c r="E19" i="23"/>
  <c r="E20" i="23"/>
  <c r="E21" i="23"/>
  <c r="A21" i="23" s="1"/>
  <c r="E22" i="23"/>
  <c r="A22" i="23" s="1"/>
  <c r="E23" i="23"/>
  <c r="E42" i="23"/>
  <c r="D42" i="23"/>
  <c r="C42" i="23"/>
  <c r="D41" i="23"/>
  <c r="C41" i="23"/>
  <c r="E40" i="23"/>
  <c r="D40" i="23"/>
  <c r="C40" i="23"/>
  <c r="E39" i="23"/>
  <c r="A40" i="23" s="1"/>
  <c r="J23" i="23"/>
  <c r="A23" i="23"/>
  <c r="J22" i="23"/>
  <c r="J21" i="23"/>
  <c r="J20" i="23"/>
  <c r="A20" i="23"/>
  <c r="J19" i="23"/>
  <c r="J18" i="23"/>
  <c r="J17" i="23"/>
  <c r="J16" i="23"/>
  <c r="J15" i="23"/>
  <c r="J14" i="23"/>
  <c r="J13" i="23"/>
  <c r="J12" i="23"/>
  <c r="J11" i="23"/>
  <c r="J10" i="23"/>
  <c r="J9" i="23"/>
  <c r="F4" i="23"/>
  <c r="D4" i="23"/>
  <c r="C4" i="23"/>
  <c r="F3" i="23"/>
  <c r="F25" i="23" s="1"/>
  <c r="E3" i="23"/>
  <c r="D3" i="23"/>
  <c r="D25" i="23" s="1"/>
  <c r="J25" i="23" s="1"/>
  <c r="C3" i="23"/>
  <c r="E4" i="23" l="1"/>
  <c r="E41" i="23"/>
  <c r="E37" i="23" s="1"/>
  <c r="A18" i="23"/>
  <c r="E36" i="23"/>
  <c r="E46" i="23" s="1"/>
  <c r="F46" i="23" s="1"/>
  <c r="A41" i="23"/>
  <c r="A42" i="23"/>
  <c r="C25" i="23"/>
  <c r="E25" i="23" s="1"/>
  <c r="C24" i="23"/>
  <c r="E24" i="23" s="1"/>
  <c r="F24" i="23"/>
  <c r="D24" i="23"/>
  <c r="J24" i="23" s="1"/>
  <c r="G7" i="20"/>
  <c r="G6" i="20"/>
  <c r="B7" i="20"/>
  <c r="B6" i="20"/>
  <c r="H10" i="20"/>
  <c r="I10" i="20"/>
  <c r="J10" i="20"/>
  <c r="H11" i="20"/>
  <c r="I11" i="20"/>
  <c r="J11" i="20"/>
  <c r="H12" i="20"/>
  <c r="I12" i="20"/>
  <c r="J12" i="20"/>
  <c r="H13" i="20"/>
  <c r="I13" i="20"/>
  <c r="J13" i="20"/>
  <c r="H14" i="20"/>
  <c r="I14" i="20"/>
  <c r="J14" i="20"/>
  <c r="H15" i="20"/>
  <c r="I15" i="20"/>
  <c r="J15" i="20"/>
  <c r="H16" i="20"/>
  <c r="I16" i="20"/>
  <c r="J16" i="20"/>
  <c r="H17" i="20"/>
  <c r="I17" i="20"/>
  <c r="J17" i="20"/>
  <c r="H18" i="20"/>
  <c r="I18" i="20"/>
  <c r="J18" i="20"/>
  <c r="H19" i="20"/>
  <c r="I19" i="20"/>
  <c r="J19" i="20"/>
  <c r="H20" i="20"/>
  <c r="I20" i="20"/>
  <c r="J20" i="20"/>
  <c r="H21" i="20"/>
  <c r="I21" i="20"/>
  <c r="J21" i="20"/>
  <c r="H22" i="20"/>
  <c r="I22" i="20"/>
  <c r="J22" i="20"/>
  <c r="H23" i="20"/>
  <c r="I23" i="20"/>
  <c r="J23" i="20"/>
  <c r="I9" i="20"/>
  <c r="J9" i="20"/>
  <c r="H9" i="20"/>
  <c r="C10" i="20"/>
  <c r="D10" i="20"/>
  <c r="E10" i="20"/>
  <c r="C11" i="20"/>
  <c r="D11" i="20"/>
  <c r="E11" i="20"/>
  <c r="C12" i="20"/>
  <c r="D12" i="20"/>
  <c r="E12" i="20"/>
  <c r="C13" i="20"/>
  <c r="D13" i="20"/>
  <c r="E13" i="20"/>
  <c r="C14" i="20"/>
  <c r="D14" i="20"/>
  <c r="E14" i="20"/>
  <c r="C15" i="20"/>
  <c r="D15" i="20"/>
  <c r="E15" i="20"/>
  <c r="C16" i="20"/>
  <c r="D16" i="20"/>
  <c r="E16" i="20"/>
  <c r="C17" i="20"/>
  <c r="D17" i="20"/>
  <c r="E17" i="20"/>
  <c r="C18" i="20"/>
  <c r="D18" i="20"/>
  <c r="E18" i="20"/>
  <c r="C19" i="20"/>
  <c r="D19" i="20"/>
  <c r="E19" i="20"/>
  <c r="C20" i="20"/>
  <c r="D20" i="20"/>
  <c r="E20" i="20"/>
  <c r="C21" i="20"/>
  <c r="D21" i="20"/>
  <c r="E21" i="20"/>
  <c r="C22" i="20"/>
  <c r="D22" i="20"/>
  <c r="E22" i="20"/>
  <c r="C23" i="20"/>
  <c r="D23" i="20"/>
  <c r="E23" i="20"/>
  <c r="D9" i="20"/>
  <c r="E9" i="20"/>
  <c r="C9" i="20"/>
  <c r="I3" i="20"/>
  <c r="J3" i="20"/>
  <c r="I4" i="20"/>
  <c r="J4" i="20"/>
  <c r="H4" i="20"/>
  <c r="H3" i="20"/>
  <c r="C3" i="20"/>
  <c r="E45" i="23" l="1"/>
  <c r="A46" i="23" s="1"/>
  <c r="E44" i="23"/>
  <c r="E43" i="23"/>
  <c r="F44" i="23"/>
  <c r="J25" i="20"/>
  <c r="I25" i="20"/>
  <c r="H25" i="20"/>
  <c r="K25" i="20" s="1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E4" i="20"/>
  <c r="D4" i="20"/>
  <c r="C4" i="20"/>
  <c r="C25" i="20" s="1"/>
  <c r="F25" i="20" s="1"/>
  <c r="E3" i="20"/>
  <c r="E25" i="20" s="1"/>
  <c r="D3" i="20"/>
  <c r="E47" i="19"/>
  <c r="D47" i="19"/>
  <c r="C47" i="19"/>
  <c r="E46" i="19"/>
  <c r="D46" i="19"/>
  <c r="C46" i="19"/>
  <c r="E45" i="19"/>
  <c r="D45" i="19"/>
  <c r="C45" i="19"/>
  <c r="E44" i="19"/>
  <c r="A45" i="19" s="1"/>
  <c r="D44" i="19"/>
  <c r="C44" i="19"/>
  <c r="E43" i="19"/>
  <c r="D43" i="19"/>
  <c r="C43" i="19"/>
  <c r="E42" i="19"/>
  <c r="D42" i="19"/>
  <c r="C42" i="19"/>
  <c r="E41" i="19"/>
  <c r="D41" i="19"/>
  <c r="C41" i="19"/>
  <c r="J23" i="19"/>
  <c r="A23" i="19"/>
  <c r="J22" i="19"/>
  <c r="A22" i="19"/>
  <c r="J21" i="19"/>
  <c r="A21" i="19"/>
  <c r="J20" i="19"/>
  <c r="A20" i="19"/>
  <c r="J19" i="19"/>
  <c r="A19" i="19"/>
  <c r="J18" i="19"/>
  <c r="A18" i="19"/>
  <c r="J17" i="19"/>
  <c r="J16" i="19"/>
  <c r="J15" i="19"/>
  <c r="J14" i="19"/>
  <c r="J13" i="19"/>
  <c r="J12" i="19"/>
  <c r="J11" i="19"/>
  <c r="J10" i="19"/>
  <c r="J9" i="19"/>
  <c r="F4" i="19"/>
  <c r="E4" i="19"/>
  <c r="D4" i="19"/>
  <c r="C4" i="19"/>
  <c r="F3" i="19"/>
  <c r="F25" i="19" s="1"/>
  <c r="E3" i="19"/>
  <c r="E25" i="19" s="1"/>
  <c r="D3" i="19"/>
  <c r="C3" i="19"/>
  <c r="A44" i="23" l="1"/>
  <c r="F45" i="23"/>
  <c r="A45" i="23"/>
  <c r="H24" i="20"/>
  <c r="K24" i="20" s="1"/>
  <c r="I24" i="20"/>
  <c r="J24" i="20"/>
  <c r="D24" i="20"/>
  <c r="E24" i="20"/>
  <c r="D25" i="20"/>
  <c r="C24" i="20"/>
  <c r="F24" i="20" s="1"/>
  <c r="E38" i="19"/>
  <c r="A46" i="19"/>
  <c r="D25" i="19"/>
  <c r="J25" i="19" s="1"/>
  <c r="E37" i="19"/>
  <c r="A42" i="19"/>
  <c r="C25" i="19"/>
  <c r="C24" i="19"/>
  <c r="A44" i="19"/>
  <c r="A47" i="19"/>
  <c r="E24" i="19"/>
  <c r="D24" i="19"/>
  <c r="J24" i="19" s="1"/>
  <c r="F24" i="19"/>
  <c r="E39" i="19"/>
  <c r="E54" i="19" s="1"/>
  <c r="A43" i="19"/>
  <c r="K11" i="18"/>
  <c r="K10" i="18"/>
  <c r="P16" i="18"/>
  <c r="N16" i="18"/>
  <c r="N17" i="18"/>
  <c r="N15" i="18"/>
  <c r="Q8" i="18"/>
  <c r="Q7" i="18"/>
  <c r="N7" i="18"/>
  <c r="N9" i="18" s="1"/>
  <c r="N12" i="18" s="1"/>
  <c r="K8" i="18"/>
  <c r="F54" i="19" l="1"/>
  <c r="E50" i="19"/>
  <c r="E48" i="19"/>
  <c r="F48" i="19" s="1"/>
  <c r="E51" i="19"/>
  <c r="E52" i="19"/>
  <c r="E49" i="19"/>
  <c r="E53" i="19"/>
  <c r="E4" i="16"/>
  <c r="E3" i="16"/>
  <c r="F51" i="19" l="1"/>
  <c r="A51" i="19"/>
  <c r="F53" i="19"/>
  <c r="A53" i="19"/>
  <c r="F49" i="19"/>
  <c r="A49" i="19"/>
  <c r="A52" i="19"/>
  <c r="F52" i="19"/>
  <c r="A50" i="19"/>
  <c r="F50" i="19"/>
  <c r="A54" i="19"/>
  <c r="E25" i="16"/>
  <c r="E24" i="16"/>
  <c r="E47" i="16"/>
  <c r="D47" i="16"/>
  <c r="C47" i="16"/>
  <c r="E46" i="16"/>
  <c r="D46" i="16"/>
  <c r="C46" i="16"/>
  <c r="E45" i="16"/>
  <c r="D45" i="16"/>
  <c r="C45" i="16"/>
  <c r="E44" i="16"/>
  <c r="A44" i="16" s="1"/>
  <c r="D44" i="16"/>
  <c r="C44" i="16"/>
  <c r="E43" i="16"/>
  <c r="D43" i="16"/>
  <c r="C43" i="16"/>
  <c r="E42" i="16"/>
  <c r="D42" i="16"/>
  <c r="C42" i="16"/>
  <c r="E41" i="16"/>
  <c r="E39" i="16" s="1"/>
  <c r="D41" i="16"/>
  <c r="C41" i="16"/>
  <c r="E38" i="16"/>
  <c r="E37" i="16"/>
  <c r="J23" i="16"/>
  <c r="A23" i="16"/>
  <c r="J22" i="16"/>
  <c r="A22" i="16"/>
  <c r="J21" i="16"/>
  <c r="A21" i="16"/>
  <c r="J20" i="16"/>
  <c r="A20" i="16"/>
  <c r="J19" i="16"/>
  <c r="A19" i="16"/>
  <c r="J18" i="16"/>
  <c r="A18" i="16"/>
  <c r="J17" i="16"/>
  <c r="J16" i="16"/>
  <c r="J15" i="16"/>
  <c r="J14" i="16"/>
  <c r="J13" i="16"/>
  <c r="J12" i="16"/>
  <c r="J11" i="16"/>
  <c r="J10" i="16"/>
  <c r="J9" i="16"/>
  <c r="F4" i="16"/>
  <c r="D4" i="16"/>
  <c r="C4" i="16"/>
  <c r="F3" i="16"/>
  <c r="D3" i="16"/>
  <c r="C3" i="16"/>
  <c r="F25" i="16" l="1"/>
  <c r="F24" i="16"/>
  <c r="A45" i="16"/>
  <c r="A42" i="16"/>
  <c r="A46" i="16"/>
  <c r="C25" i="16"/>
  <c r="C24" i="16"/>
  <c r="D25" i="16"/>
  <c r="J25" i="16" s="1"/>
  <c r="D24" i="16"/>
  <c r="J24" i="16" s="1"/>
  <c r="A43" i="16"/>
  <c r="A47" i="16"/>
  <c r="E53" i="16"/>
  <c r="F53" i="16" s="1"/>
  <c r="E48" i="16"/>
  <c r="F48" i="16" s="1"/>
  <c r="E52" i="16"/>
  <c r="E51" i="16"/>
  <c r="E50" i="16"/>
  <c r="E54" i="16"/>
  <c r="E49" i="16"/>
  <c r="E47" i="15"/>
  <c r="D47" i="15"/>
  <c r="C47" i="15"/>
  <c r="E46" i="15"/>
  <c r="A46" i="15" s="1"/>
  <c r="D46" i="15"/>
  <c r="C46" i="15"/>
  <c r="E45" i="15"/>
  <c r="D45" i="15"/>
  <c r="C45" i="15"/>
  <c r="E44" i="15"/>
  <c r="A45" i="15" s="1"/>
  <c r="D44" i="15"/>
  <c r="C44" i="15"/>
  <c r="E43" i="15"/>
  <c r="A43" i="15" s="1"/>
  <c r="D43" i="15"/>
  <c r="C43" i="15"/>
  <c r="E42" i="15"/>
  <c r="D42" i="15"/>
  <c r="C42" i="15"/>
  <c r="E41" i="15"/>
  <c r="A42" i="15" s="1"/>
  <c r="D41" i="15"/>
  <c r="C41" i="15"/>
  <c r="E38" i="15"/>
  <c r="J23" i="15"/>
  <c r="A23" i="15"/>
  <c r="J22" i="15"/>
  <c r="A22" i="15"/>
  <c r="J21" i="15"/>
  <c r="A21" i="15"/>
  <c r="J20" i="15"/>
  <c r="A20" i="15"/>
  <c r="J19" i="15"/>
  <c r="A19" i="15"/>
  <c r="J18" i="15"/>
  <c r="A18" i="15"/>
  <c r="J17" i="15"/>
  <c r="J16" i="15"/>
  <c r="J15" i="15"/>
  <c r="J14" i="15"/>
  <c r="J13" i="15"/>
  <c r="J12" i="15"/>
  <c r="J11" i="15"/>
  <c r="J10" i="15"/>
  <c r="J9" i="15"/>
  <c r="F4" i="15"/>
  <c r="E4" i="15"/>
  <c r="D4" i="15"/>
  <c r="C4" i="15"/>
  <c r="F3" i="15"/>
  <c r="E3" i="15"/>
  <c r="D3" i="15"/>
  <c r="C3" i="15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9" i="1"/>
  <c r="E42" i="13"/>
  <c r="D42" i="13"/>
  <c r="C42" i="13"/>
  <c r="E41" i="13"/>
  <c r="D41" i="13"/>
  <c r="C41" i="13"/>
  <c r="E40" i="13"/>
  <c r="D40" i="13"/>
  <c r="C40" i="13"/>
  <c r="E39" i="13"/>
  <c r="A23" i="13"/>
  <c r="A22" i="13"/>
  <c r="A21" i="13"/>
  <c r="A20" i="13"/>
  <c r="A19" i="13"/>
  <c r="A18" i="13"/>
  <c r="F4" i="13"/>
  <c r="E4" i="13"/>
  <c r="D4" i="13"/>
  <c r="C4" i="13"/>
  <c r="F3" i="13"/>
  <c r="E3" i="13"/>
  <c r="D3" i="13"/>
  <c r="C3" i="13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E42" i="12"/>
  <c r="D42" i="12"/>
  <c r="C42" i="12"/>
  <c r="E41" i="12"/>
  <c r="D41" i="12"/>
  <c r="C41" i="12"/>
  <c r="E40" i="12"/>
  <c r="D40" i="12"/>
  <c r="C40" i="12"/>
  <c r="E39" i="12"/>
  <c r="A23" i="12"/>
  <c r="A22" i="12"/>
  <c r="A21" i="12"/>
  <c r="A20" i="12"/>
  <c r="A19" i="12"/>
  <c r="A18" i="12"/>
  <c r="F4" i="12"/>
  <c r="E4" i="12"/>
  <c r="D4" i="12"/>
  <c r="C4" i="12"/>
  <c r="F3" i="12"/>
  <c r="E3" i="12"/>
  <c r="D3" i="12"/>
  <c r="C3" i="12"/>
  <c r="D3" i="10"/>
  <c r="A21" i="7"/>
  <c r="F4" i="10"/>
  <c r="E4" i="10"/>
  <c r="D4" i="10"/>
  <c r="F3" i="10"/>
  <c r="E3" i="10"/>
  <c r="F4" i="9"/>
  <c r="E4" i="9"/>
  <c r="D4" i="9"/>
  <c r="F3" i="9"/>
  <c r="E3" i="9"/>
  <c r="D3" i="9"/>
  <c r="F4" i="8"/>
  <c r="E4" i="8"/>
  <c r="D4" i="8"/>
  <c r="F3" i="8"/>
  <c r="E3" i="8"/>
  <c r="D3" i="8"/>
  <c r="F4" i="7"/>
  <c r="E4" i="7"/>
  <c r="D4" i="7"/>
  <c r="F3" i="7"/>
  <c r="E3" i="7"/>
  <c r="D3" i="7"/>
  <c r="F4" i="6"/>
  <c r="E4" i="6"/>
  <c r="D4" i="6"/>
  <c r="F3" i="6"/>
  <c r="E3" i="6"/>
  <c r="D3" i="6"/>
  <c r="F4" i="5"/>
  <c r="E4" i="5"/>
  <c r="D4" i="5"/>
  <c r="F3" i="5"/>
  <c r="E3" i="5"/>
  <c r="D3" i="5"/>
  <c r="F4" i="1"/>
  <c r="F3" i="1"/>
  <c r="D3" i="1"/>
  <c r="D4" i="1"/>
  <c r="D25" i="1" s="1"/>
  <c r="J25" i="1" s="1"/>
  <c r="E4" i="1"/>
  <c r="E3" i="1"/>
  <c r="E39" i="1"/>
  <c r="E47" i="10"/>
  <c r="D47" i="10"/>
  <c r="C47" i="10"/>
  <c r="E46" i="10"/>
  <c r="D46" i="10"/>
  <c r="C46" i="10"/>
  <c r="E45" i="10"/>
  <c r="D45" i="10"/>
  <c r="C45" i="10"/>
  <c r="E44" i="10"/>
  <c r="D44" i="10"/>
  <c r="C44" i="10"/>
  <c r="E43" i="10"/>
  <c r="D43" i="10"/>
  <c r="C43" i="10"/>
  <c r="E42" i="10"/>
  <c r="D42" i="10"/>
  <c r="C42" i="10"/>
  <c r="E41" i="10"/>
  <c r="D41" i="10"/>
  <c r="C41" i="10"/>
  <c r="E39" i="10"/>
  <c r="E37" i="10"/>
  <c r="E47" i="9"/>
  <c r="A47" i="9" s="1"/>
  <c r="D47" i="9"/>
  <c r="C47" i="9"/>
  <c r="E46" i="9"/>
  <c r="D46" i="9"/>
  <c r="C46" i="9"/>
  <c r="E45" i="9"/>
  <c r="A46" i="9" s="1"/>
  <c r="D45" i="9"/>
  <c r="C45" i="9"/>
  <c r="A45" i="9"/>
  <c r="E44" i="9"/>
  <c r="A44" i="9" s="1"/>
  <c r="D44" i="9"/>
  <c r="C44" i="9"/>
  <c r="E43" i="9"/>
  <c r="D43" i="9"/>
  <c r="C43" i="9"/>
  <c r="E42" i="9"/>
  <c r="A43" i="9" s="1"/>
  <c r="D42" i="9"/>
  <c r="C42" i="9"/>
  <c r="A42" i="9"/>
  <c r="E41" i="9"/>
  <c r="E37" i="9" s="1"/>
  <c r="D41" i="9"/>
  <c r="C41" i="9"/>
  <c r="E47" i="8"/>
  <c r="D47" i="8"/>
  <c r="C47" i="8"/>
  <c r="E46" i="8"/>
  <c r="D46" i="8"/>
  <c r="C46" i="8"/>
  <c r="E45" i="8"/>
  <c r="D45" i="8"/>
  <c r="C45" i="8"/>
  <c r="E44" i="8"/>
  <c r="A44" i="8" s="1"/>
  <c r="D44" i="8"/>
  <c r="C44" i="8"/>
  <c r="E43" i="8"/>
  <c r="D43" i="8"/>
  <c r="C43" i="8"/>
  <c r="E42" i="8"/>
  <c r="D42" i="8"/>
  <c r="C42" i="8"/>
  <c r="E41" i="8"/>
  <c r="E37" i="8" s="1"/>
  <c r="D41" i="8"/>
  <c r="C41" i="8"/>
  <c r="E47" i="7"/>
  <c r="D47" i="7"/>
  <c r="C47" i="7"/>
  <c r="E46" i="7"/>
  <c r="D46" i="7"/>
  <c r="C46" i="7"/>
  <c r="E45" i="7"/>
  <c r="D45" i="7"/>
  <c r="C45" i="7"/>
  <c r="E44" i="7"/>
  <c r="A44" i="7" s="1"/>
  <c r="D44" i="7"/>
  <c r="C44" i="7"/>
  <c r="E43" i="7"/>
  <c r="D43" i="7"/>
  <c r="C43" i="7"/>
  <c r="E42" i="7"/>
  <c r="D42" i="7"/>
  <c r="C42" i="7"/>
  <c r="E41" i="7"/>
  <c r="D41" i="7"/>
  <c r="C41" i="7"/>
  <c r="E47" i="6"/>
  <c r="A47" i="6" s="1"/>
  <c r="D47" i="6"/>
  <c r="C47" i="6"/>
  <c r="E46" i="6"/>
  <c r="D46" i="6"/>
  <c r="C46" i="6"/>
  <c r="E45" i="6"/>
  <c r="D45" i="6"/>
  <c r="C45" i="6"/>
  <c r="E44" i="6"/>
  <c r="D44" i="6"/>
  <c r="C44" i="6"/>
  <c r="E43" i="6"/>
  <c r="A43" i="6" s="1"/>
  <c r="D43" i="6"/>
  <c r="C43" i="6"/>
  <c r="E42" i="6"/>
  <c r="D42" i="6"/>
  <c r="C42" i="6"/>
  <c r="E41" i="6"/>
  <c r="D41" i="6"/>
  <c r="C41" i="6"/>
  <c r="D40" i="1"/>
  <c r="D41" i="1"/>
  <c r="D42" i="1"/>
  <c r="C40" i="1"/>
  <c r="C41" i="1"/>
  <c r="C42" i="1"/>
  <c r="A18" i="7"/>
  <c r="A20" i="1"/>
  <c r="A19" i="1"/>
  <c r="A18" i="1"/>
  <c r="A23" i="5"/>
  <c r="A22" i="5"/>
  <c r="A21" i="5"/>
  <c r="A20" i="5"/>
  <c r="A19" i="5"/>
  <c r="A18" i="5"/>
  <c r="A23" i="6"/>
  <c r="A22" i="6"/>
  <c r="A21" i="6"/>
  <c r="A20" i="6"/>
  <c r="A19" i="6"/>
  <c r="A18" i="6"/>
  <c r="A23" i="7"/>
  <c r="A22" i="7"/>
  <c r="A20" i="7"/>
  <c r="A19" i="7"/>
  <c r="A23" i="8"/>
  <c r="A22" i="8"/>
  <c r="A21" i="8"/>
  <c r="A20" i="8"/>
  <c r="A19" i="8"/>
  <c r="A18" i="8"/>
  <c r="A23" i="9"/>
  <c r="A22" i="9"/>
  <c r="A21" i="9"/>
  <c r="A20" i="9"/>
  <c r="A19" i="9"/>
  <c r="A18" i="9"/>
  <c r="A18" i="10"/>
  <c r="A19" i="10"/>
  <c r="A20" i="10"/>
  <c r="A22" i="10"/>
  <c r="A23" i="10"/>
  <c r="A21" i="10"/>
  <c r="E25" i="13" l="1"/>
  <c r="E24" i="13"/>
  <c r="E37" i="15"/>
  <c r="E53" i="15" s="1"/>
  <c r="F53" i="15" s="1"/>
  <c r="E39" i="15"/>
  <c r="F24" i="8"/>
  <c r="F25" i="8"/>
  <c r="A44" i="10"/>
  <c r="A47" i="15"/>
  <c r="A42" i="8"/>
  <c r="A41" i="12"/>
  <c r="F25" i="10"/>
  <c r="F24" i="10"/>
  <c r="A44" i="15"/>
  <c r="F24" i="6"/>
  <c r="F25" i="6"/>
  <c r="A46" i="8"/>
  <c r="D24" i="6"/>
  <c r="J24" i="6" s="1"/>
  <c r="D25" i="6"/>
  <c r="J25" i="6" s="1"/>
  <c r="E24" i="6"/>
  <c r="E25" i="6"/>
  <c r="E37" i="6"/>
  <c r="A45" i="6"/>
  <c r="A42" i="7"/>
  <c r="A46" i="7"/>
  <c r="A41" i="13"/>
  <c r="D24" i="8"/>
  <c r="J24" i="8" s="1"/>
  <c r="D25" i="8"/>
  <c r="J25" i="8" s="1"/>
  <c r="D25" i="9"/>
  <c r="J25" i="9" s="1"/>
  <c r="D24" i="9"/>
  <c r="J24" i="9" s="1"/>
  <c r="E25" i="10"/>
  <c r="E24" i="10"/>
  <c r="F25" i="13"/>
  <c r="F24" i="13"/>
  <c r="E24" i="8"/>
  <c r="E25" i="8"/>
  <c r="D25" i="5"/>
  <c r="J25" i="5" s="1"/>
  <c r="D24" i="5"/>
  <c r="J24" i="5" s="1"/>
  <c r="D25" i="10"/>
  <c r="J25" i="10" s="1"/>
  <c r="D24" i="10"/>
  <c r="J24" i="10" s="1"/>
  <c r="C25" i="15"/>
  <c r="C24" i="15"/>
  <c r="E38" i="9"/>
  <c r="E54" i="9" s="1"/>
  <c r="A42" i="10"/>
  <c r="A46" i="10"/>
  <c r="E25" i="5"/>
  <c r="E24" i="5"/>
  <c r="E24" i="7"/>
  <c r="E25" i="7"/>
  <c r="E25" i="9"/>
  <c r="E24" i="9"/>
  <c r="C24" i="12"/>
  <c r="C25" i="12"/>
  <c r="D25" i="15"/>
  <c r="J25" i="15" s="1"/>
  <c r="D24" i="15"/>
  <c r="J24" i="15" s="1"/>
  <c r="D24" i="7"/>
  <c r="J24" i="7" s="1"/>
  <c r="D25" i="7"/>
  <c r="J25" i="7" s="1"/>
  <c r="E39" i="9"/>
  <c r="F24" i="5"/>
  <c r="F25" i="5"/>
  <c r="F24" i="7"/>
  <c r="F25" i="7"/>
  <c r="F25" i="9"/>
  <c r="F24" i="9"/>
  <c r="D24" i="12"/>
  <c r="J24" i="12" s="1"/>
  <c r="D25" i="12"/>
  <c r="J25" i="12" s="1"/>
  <c r="E25" i="15"/>
  <c r="E24" i="15"/>
  <c r="E24" i="12"/>
  <c r="E25" i="12"/>
  <c r="C24" i="13"/>
  <c r="C25" i="13"/>
  <c r="F24" i="15"/>
  <c r="F25" i="15"/>
  <c r="F24" i="12"/>
  <c r="F25" i="12"/>
  <c r="D24" i="13"/>
  <c r="J24" i="13" s="1"/>
  <c r="D25" i="13"/>
  <c r="J25" i="13" s="1"/>
  <c r="E25" i="1"/>
  <c r="F25" i="1"/>
  <c r="D24" i="1"/>
  <c r="J24" i="1" s="1"/>
  <c r="E24" i="1"/>
  <c r="F24" i="1"/>
  <c r="F54" i="16"/>
  <c r="A54" i="16"/>
  <c r="F50" i="16"/>
  <c r="A50" i="16"/>
  <c r="A49" i="16"/>
  <c r="F49" i="16"/>
  <c r="F51" i="16"/>
  <c r="A51" i="16"/>
  <c r="A52" i="16"/>
  <c r="F52" i="16"/>
  <c r="A53" i="16"/>
  <c r="E37" i="13"/>
  <c r="E36" i="13"/>
  <c r="A42" i="13"/>
  <c r="A40" i="13"/>
  <c r="E38" i="6"/>
  <c r="E39" i="6"/>
  <c r="A44" i="6"/>
  <c r="A42" i="6"/>
  <c r="A46" i="6"/>
  <c r="A43" i="7"/>
  <c r="E39" i="8"/>
  <c r="A43" i="8"/>
  <c r="A47" i="8"/>
  <c r="E38" i="8"/>
  <c r="E51" i="8" s="1"/>
  <c r="A45" i="8"/>
  <c r="A43" i="10"/>
  <c r="A47" i="10"/>
  <c r="E38" i="10"/>
  <c r="E48" i="10" s="1"/>
  <c r="F48" i="10" s="1"/>
  <c r="A45" i="10"/>
  <c r="E37" i="12"/>
  <c r="E36" i="12"/>
  <c r="A42" i="12"/>
  <c r="A40" i="12"/>
  <c r="A45" i="7"/>
  <c r="E38" i="7"/>
  <c r="E37" i="7"/>
  <c r="A47" i="7"/>
  <c r="E39" i="7"/>
  <c r="E50" i="8"/>
  <c r="C4" i="10"/>
  <c r="C3" i="10"/>
  <c r="C4" i="9"/>
  <c r="C3" i="9"/>
  <c r="C4" i="8"/>
  <c r="C3" i="8"/>
  <c r="C4" i="1"/>
  <c r="C3" i="1"/>
  <c r="C4" i="5"/>
  <c r="C3" i="5"/>
  <c r="C4" i="6"/>
  <c r="C3" i="6"/>
  <c r="C3" i="7"/>
  <c r="C4" i="7"/>
  <c r="E53" i="6" l="1"/>
  <c r="F53" i="6" s="1"/>
  <c r="E48" i="15"/>
  <c r="F48" i="15" s="1"/>
  <c r="E52" i="15"/>
  <c r="A53" i="15" s="1"/>
  <c r="C24" i="6"/>
  <c r="C25" i="6"/>
  <c r="E49" i="6"/>
  <c r="E54" i="10"/>
  <c r="E54" i="15"/>
  <c r="F54" i="15" s="1"/>
  <c r="E54" i="6"/>
  <c r="A54" i="6" s="1"/>
  <c r="C25" i="5"/>
  <c r="C24" i="5"/>
  <c r="E50" i="15"/>
  <c r="A51" i="15" s="1"/>
  <c r="E49" i="9"/>
  <c r="E53" i="8"/>
  <c r="F53" i="8" s="1"/>
  <c r="E43" i="13"/>
  <c r="E53" i="9"/>
  <c r="E49" i="10"/>
  <c r="C25" i="7"/>
  <c r="C24" i="7"/>
  <c r="C25" i="8"/>
  <c r="C24" i="8"/>
  <c r="E48" i="9"/>
  <c r="F48" i="9" s="1"/>
  <c r="E51" i="15"/>
  <c r="F51" i="15" s="1"/>
  <c r="E50" i="9"/>
  <c r="C25" i="10"/>
  <c r="C24" i="10"/>
  <c r="E49" i="15"/>
  <c r="A49" i="15" s="1"/>
  <c r="E52" i="9"/>
  <c r="E51" i="9"/>
  <c r="F51" i="9" s="1"/>
  <c r="C24" i="9"/>
  <c r="C25" i="9"/>
  <c r="E43" i="12"/>
  <c r="A44" i="12" s="1"/>
  <c r="C25" i="1"/>
  <c r="C24" i="1"/>
  <c r="F49" i="15"/>
  <c r="A54" i="15"/>
  <c r="F52" i="15"/>
  <c r="E46" i="13"/>
  <c r="F46" i="13" s="1"/>
  <c r="E45" i="13"/>
  <c r="E44" i="13"/>
  <c r="A44" i="13" s="1"/>
  <c r="E52" i="6"/>
  <c r="A53" i="6" s="1"/>
  <c r="E48" i="6"/>
  <c r="F48" i="6" s="1"/>
  <c r="E51" i="6"/>
  <c r="F51" i="6" s="1"/>
  <c r="E50" i="6"/>
  <c r="A50" i="6" s="1"/>
  <c r="E52" i="8"/>
  <c r="A52" i="8" s="1"/>
  <c r="E48" i="8"/>
  <c r="F48" i="8" s="1"/>
  <c r="E49" i="8"/>
  <c r="A50" i="8" s="1"/>
  <c r="E54" i="8"/>
  <c r="A54" i="8" s="1"/>
  <c r="E51" i="10"/>
  <c r="A51" i="10" s="1"/>
  <c r="E50" i="10"/>
  <c r="E53" i="10"/>
  <c r="F53" i="10" s="1"/>
  <c r="E52" i="10"/>
  <c r="F52" i="10" s="1"/>
  <c r="E46" i="12"/>
  <c r="F46" i="12" s="1"/>
  <c r="E45" i="12"/>
  <c r="E44" i="12"/>
  <c r="F45" i="12"/>
  <c r="F44" i="12"/>
  <c r="E50" i="7"/>
  <c r="F50" i="7" s="1"/>
  <c r="E52" i="7"/>
  <c r="F52" i="7" s="1"/>
  <c r="E48" i="7"/>
  <c r="F48" i="7" s="1"/>
  <c r="E49" i="7"/>
  <c r="F49" i="7" s="1"/>
  <c r="E54" i="7"/>
  <c r="E53" i="7"/>
  <c r="F53" i="7" s="1"/>
  <c r="E51" i="7"/>
  <c r="F49" i="10"/>
  <c r="A49" i="10"/>
  <c r="F54" i="10"/>
  <c r="A54" i="10"/>
  <c r="F50" i="10"/>
  <c r="A50" i="10"/>
  <c r="A53" i="9"/>
  <c r="F53" i="9"/>
  <c r="F50" i="9"/>
  <c r="A50" i="9"/>
  <c r="F54" i="9"/>
  <c r="A54" i="9"/>
  <c r="A52" i="9"/>
  <c r="F52" i="9"/>
  <c r="F49" i="9"/>
  <c r="A51" i="8"/>
  <c r="F51" i="8"/>
  <c r="F50" i="8"/>
  <c r="A53" i="8"/>
  <c r="A52" i="6"/>
  <c r="F52" i="6"/>
  <c r="F49" i="6"/>
  <c r="F54" i="6"/>
  <c r="F50" i="6"/>
  <c r="A50" i="15" l="1"/>
  <c r="A49" i="9"/>
  <c r="F50" i="15"/>
  <c r="A52" i="15"/>
  <c r="A53" i="10"/>
  <c r="A45" i="13"/>
  <c r="A45" i="12"/>
  <c r="F44" i="13"/>
  <c r="F54" i="8"/>
  <c r="A52" i="10"/>
  <c r="F45" i="13"/>
  <c r="A49" i="8"/>
  <c r="A51" i="9"/>
  <c r="F49" i="8"/>
  <c r="A46" i="13"/>
  <c r="A49" i="6"/>
  <c r="A51" i="6"/>
  <c r="F52" i="8"/>
  <c r="F51" i="10"/>
  <c r="A46" i="12"/>
  <c r="A50" i="7"/>
  <c r="A54" i="7"/>
  <c r="F54" i="7"/>
  <c r="A52" i="7"/>
  <c r="A51" i="7"/>
  <c r="A53" i="7"/>
  <c r="F51" i="7"/>
  <c r="A49" i="7"/>
  <c r="A22" i="1" l="1"/>
  <c r="A23" i="1"/>
  <c r="A21" i="1"/>
  <c r="E41" i="1"/>
  <c r="E42" i="1"/>
  <c r="A42" i="1" s="1"/>
  <c r="E40" i="1"/>
  <c r="E37" i="1" l="1"/>
  <c r="A40" i="1"/>
  <c r="E36" i="1"/>
  <c r="A41" i="1"/>
  <c r="E43" i="1" l="1"/>
  <c r="E44" i="1"/>
  <c r="E45" i="1"/>
  <c r="E46" i="1"/>
  <c r="F44" i="1" l="1"/>
  <c r="A44" i="1"/>
  <c r="A46" i="1"/>
  <c r="F46" i="1"/>
  <c r="F45" i="1"/>
  <c r="A45" i="1"/>
</calcChain>
</file>

<file path=xl/sharedStrings.xml><?xml version="1.0" encoding="utf-8"?>
<sst xmlns="http://schemas.openxmlformats.org/spreadsheetml/2006/main" count="579" uniqueCount="68">
  <si>
    <t xml:space="preserve">  vdb / excel / openDynoFk__copy_bv_mv_reb.xlsx</t>
  </si>
  <si>
    <t>2017 SXF 350</t>
  </si>
  <si>
    <t>SFF /2</t>
  </si>
  <si>
    <t>co wgas</t>
  </si>
  <si>
    <t>co wogas</t>
  </si>
  <si>
    <t>bv force</t>
  </si>
  <si>
    <t>mv force</t>
  </si>
  <si>
    <t>gas force</t>
  </si>
  <si>
    <t>drag force</t>
  </si>
  <si>
    <t>ro wogas</t>
  </si>
  <si>
    <t>ips</t>
  </si>
  <si>
    <t>[act]</t>
  </si>
  <si>
    <t>[bv+mv+drag]</t>
  </si>
  <si>
    <t>2019 XCF 350</t>
  </si>
  <si>
    <t>2010 CRF 450</t>
  </si>
  <si>
    <t>DFF x1</t>
  </si>
  <si>
    <t>2019 SXF 350</t>
  </si>
  <si>
    <t>2015 XCF 350</t>
  </si>
  <si>
    <t>2018 SXF 350</t>
  </si>
  <si>
    <t xml:space="preserve"> 1-13-19</t>
  </si>
  <si>
    <t xml:space="preserve">  This graph shows bv and mv force in relation to co wogas.</t>
  </si>
  <si>
    <t>bv</t>
  </si>
  <si>
    <t>poly 3</t>
  </si>
  <si>
    <t>linear</t>
  </si>
  <si>
    <t>linear 80-100</t>
  </si>
  <si>
    <t>mv</t>
  </si>
  <si>
    <t>2013 YZ 250</t>
  </si>
  <si>
    <t>2010 CRF 250</t>
  </si>
  <si>
    <t>c damp</t>
  </si>
  <si>
    <t>coeff</t>
  </si>
  <si>
    <t>2014 SXF 350</t>
  </si>
  <si>
    <t>comments</t>
  </si>
  <si>
    <t xml:space="preserve"> Showa convers forks</t>
  </si>
  <si>
    <t xml:space="preserve"> KYB standard</t>
  </si>
  <si>
    <t xml:space="preserve"> 4CS</t>
  </si>
  <si>
    <t xml:space="preserve"> Beavers test fork</t>
  </si>
  <si>
    <t xml:space="preserve"> Addy likes these forks</t>
  </si>
  <si>
    <t xml:space="preserve"> Compared to 3388, Addy did not like these forks</t>
  </si>
  <si>
    <t xml:space="preserve"> Wolf's mv wave spring.</t>
  </si>
  <si>
    <t xml:space="preserve"> Bert tested at village scrambles track, big improvement</t>
  </si>
  <si>
    <t xml:space="preserve"> Cecil parker is testing, 2.0 x 103 icspring</t>
  </si>
  <si>
    <t xml:space="preserve"> Blue's 2013 tc bladder forks</t>
  </si>
  <si>
    <t xml:space="preserve"> Stk AER bv piston</t>
  </si>
  <si>
    <t xml:space="preserve"> 150ips    2151</t>
  </si>
  <si>
    <t xml:space="preserve"> 400ips    2151</t>
  </si>
  <si>
    <t xml:space="preserve"> Showa</t>
  </si>
  <si>
    <t xml:space="preserve"> Cecil</t>
  </si>
  <si>
    <t xml:space="preserve"> Blue</t>
  </si>
  <si>
    <t xml:space="preserve"> KYB</t>
  </si>
  <si>
    <t xml:space="preserve"> order 1st</t>
  </si>
  <si>
    <t xml:space="preserve"> order 2nd</t>
  </si>
  <si>
    <t xml:space="preserve"> angle</t>
  </si>
  <si>
    <t xml:space="preserve"> deg</t>
  </si>
  <si>
    <t xml:space="preserve"> mm</t>
  </si>
  <si>
    <t xml:space="preserve"> mm per degree</t>
  </si>
  <si>
    <t xml:space="preserve"> move this much</t>
  </si>
  <si>
    <t xml:space="preserve"> = this angle diff</t>
  </si>
  <si>
    <t>Copy bv, mv, reb forces from openDynoFk__press_target.php to cell B6 as numbers using second copy option to match destination.</t>
  </si>
  <si>
    <t>end</t>
  </si>
  <si>
    <t xml:space="preserve"> how much from bv</t>
  </si>
  <si>
    <t xml:space="preserve"> how much from mv</t>
  </si>
  <si>
    <t xml:space="preserve"> where does is cross</t>
  </si>
  <si>
    <t>alt bv</t>
  </si>
  <si>
    <t>alt mv</t>
  </si>
  <si>
    <t xml:space="preserve"> x bv</t>
  </si>
  <si>
    <t xml:space="preserve"> x mv</t>
  </si>
  <si>
    <t>restackor</t>
  </si>
  <si>
    <t>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</si>
</sst>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0"/>
    <numFmt numFmtId="167" formatCode="0.00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9"/>
      <color rgb="FF00660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name val="Calibri"/>
      <family val="2"/>
      <scheme val="minor"/>
    </font>
    <font>
      <sz val="10"/>
      <color indexed="17"/>
      <name val="Arial"/>
      <family val="2"/>
    </font>
    <font>
      <sz val="8"/>
      <color indexed="17"/>
      <name val="Arial"/>
      <family val="2"/>
    </font>
    <font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F8FA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0.749992370372631"/>
      </left>
      <right style="thin">
        <color theme="2" tint="-9.9978637043366805E-2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9.9978637043366805E-2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quotePrefix="1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3" fillId="4" borderId="0" xfId="0" quotePrefix="1" applyFont="1" applyFill="1" applyAlignment="1">
      <alignment horizontal="center"/>
    </xf>
    <xf numFmtId="167" fontId="0" fillId="0" borderId="0" xfId="0" applyNumberFormat="1"/>
    <xf numFmtId="2" fontId="0" fillId="3" borderId="1" xfId="0" applyNumberForma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14" fillId="4" borderId="0" xfId="0" quotePrefix="1" applyFont="1" applyFill="1" applyAlignment="1">
      <alignment horizontal="center"/>
    </xf>
    <xf numFmtId="0" fontId="0" fillId="0" borderId="0" xfId="0" quotePrefix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17" fillId="0" borderId="0" xfId="0" quotePrefix="1" applyFont="1" applyAlignment="1">
      <alignment horizontal="left"/>
    </xf>
    <xf numFmtId="0" fontId="18" fillId="4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quotePrefix="1" applyFont="1" applyAlignment="1">
      <alignment horizontal="left"/>
    </xf>
    <xf numFmtId="1" fontId="12" fillId="6" borderId="1" xfId="0" applyNumberFormat="1" applyFont="1" applyFill="1" applyBorder="1" applyAlignment="1">
      <alignment horizontal="center" vertical="center" wrapText="1"/>
    </xf>
    <xf numFmtId="2" fontId="16" fillId="6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1" fontId="19" fillId="6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" fontId="0" fillId="0" borderId="0" xfId="0" applyNumberFormat="1"/>
    <xf numFmtId="1" fontId="12" fillId="0" borderId="9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7" fillId="0" borderId="0" xfId="0" applyFont="1"/>
    <xf numFmtId="0" fontId="0" fillId="2" borderId="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" fontId="12" fillId="5" borderId="5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" fontId="12" fillId="5" borderId="0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2" fontId="11" fillId="3" borderId="0" xfId="0" applyNumberFormat="1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EFF8FA"/>
      <color rgb="FFE9F4F8"/>
      <color rgb="FFFFFFCC"/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'3531 (3)'!$C$7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'3531 (3)'!$B$9:$B$24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(3)'!$C$9:$C$24</c:f>
              <c:numCache>
                <c:formatCode>General</c:formatCode>
                <c:ptCount val="16"/>
                <c:pt idx="0">
                  <c:v>0.51</c:v>
                </c:pt>
                <c:pt idx="1">
                  <c:v>1.33</c:v>
                </c:pt>
                <c:pt idx="2">
                  <c:v>2.4</c:v>
                </c:pt>
                <c:pt idx="3">
                  <c:v>3.54</c:v>
                </c:pt>
                <c:pt idx="4">
                  <c:v>4.32</c:v>
                </c:pt>
                <c:pt idx="5">
                  <c:v>6.24</c:v>
                </c:pt>
                <c:pt idx="6">
                  <c:v>8.33</c:v>
                </c:pt>
                <c:pt idx="7">
                  <c:v>9.8000000000000007</c:v>
                </c:pt>
                <c:pt idx="8">
                  <c:v>11.28</c:v>
                </c:pt>
                <c:pt idx="9">
                  <c:v>12.67</c:v>
                </c:pt>
                <c:pt idx="10">
                  <c:v>13.77</c:v>
                </c:pt>
                <c:pt idx="11">
                  <c:v>14.82</c:v>
                </c:pt>
                <c:pt idx="12">
                  <c:v>15.83</c:v>
                </c:pt>
                <c:pt idx="13">
                  <c:v>16.739999999999998</c:v>
                </c:pt>
                <c:pt idx="14">
                  <c:v>17.649999999999999</c:v>
                </c:pt>
                <c:pt idx="15" formatCode="0">
                  <c:v>26.75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65-42A0-87B2-C59EEF69ECE0}"/>
            </c:ext>
          </c:extLst>
        </c:ser>
        <c:ser>
          <c:idx val="2"/>
          <c:order val="1"/>
          <c:tx>
            <c:strRef>
              <c:f>'3531 (3)'!$D$7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'3531 (3)'!$B$9:$B$24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(3)'!$D$9:$D$24</c:f>
              <c:numCache>
                <c:formatCode>General</c:formatCode>
                <c:ptCount val="16"/>
                <c:pt idx="0">
                  <c:v>0.15</c:v>
                </c:pt>
                <c:pt idx="1">
                  <c:v>0.15</c:v>
                </c:pt>
                <c:pt idx="2">
                  <c:v>0.31</c:v>
                </c:pt>
                <c:pt idx="3">
                  <c:v>0.15</c:v>
                </c:pt>
                <c:pt idx="4">
                  <c:v>0.15</c:v>
                </c:pt>
                <c:pt idx="5">
                  <c:v>0.87</c:v>
                </c:pt>
                <c:pt idx="6">
                  <c:v>2.86</c:v>
                </c:pt>
                <c:pt idx="7">
                  <c:v>5.1100000000000003</c:v>
                </c:pt>
                <c:pt idx="8">
                  <c:v>8.1199999999999992</c:v>
                </c:pt>
                <c:pt idx="9">
                  <c:v>11.34</c:v>
                </c:pt>
                <c:pt idx="10">
                  <c:v>14.61</c:v>
                </c:pt>
                <c:pt idx="11">
                  <c:v>18.34</c:v>
                </c:pt>
                <c:pt idx="12">
                  <c:v>22.28</c:v>
                </c:pt>
                <c:pt idx="13">
                  <c:v>26.11</c:v>
                </c:pt>
                <c:pt idx="14">
                  <c:v>30.15</c:v>
                </c:pt>
                <c:pt idx="15" formatCode="0">
                  <c:v>69.464999999999989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65-42A0-87B2-C59EEF69ECE0}"/>
            </c:ext>
          </c:extLst>
        </c:ser>
        <c:ser>
          <c:idx val="0"/>
          <c:order val="2"/>
          <c:tx>
            <c:strRef>
              <c:f>'3531 (3)'!$E$7</c:f>
              <c:strCache>
                <c:ptCount val="1"/>
                <c:pt idx="0">
                  <c:v>alt bv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'3531 (3)'!$B$9:$B$24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(3)'!$E$9:$E$24</c:f>
              <c:numCache>
                <c:formatCode>0.00</c:formatCode>
                <c:ptCount val="16"/>
                <c:pt idx="0">
                  <c:v>0.61291477736897704</c:v>
                </c:pt>
                <c:pt idx="1">
                  <c:v>2.0995721226159927</c:v>
                </c:pt>
                <c:pt idx="2">
                  <c:v>3.8016723303838091</c:v>
                </c:pt>
                <c:pt idx="3">
                  <c:v>5.0639592776665854</c:v>
                </c:pt>
                <c:pt idx="4">
                  <c:v>6.5160574606852588</c:v>
                </c:pt>
                <c:pt idx="5">
                  <c:v>8.7142559013331393</c:v>
                </c:pt>
                <c:pt idx="6">
                  <c:v>10.833522177466746</c:v>
                </c:pt>
                <c:pt idx="7">
                  <c:v>11.609518809492688</c:v>
                </c:pt>
                <c:pt idx="8">
                  <c:v>12.370417192281906</c:v>
                </c:pt>
                <c:pt idx="9">
                  <c:v>12.303809170535162</c:v>
                </c:pt>
                <c:pt idx="10">
                  <c:v>12.820260434553878</c:v>
                </c:pt>
                <c:pt idx="11">
                  <c:v>13.204572239463962</c:v>
                </c:pt>
                <c:pt idx="12">
                  <c:v>13.588466370288094</c:v>
                </c:pt>
                <c:pt idx="13">
                  <c:v>13.983598167502562</c:v>
                </c:pt>
                <c:pt idx="14">
                  <c:v>14.369781371233536</c:v>
                </c:pt>
                <c:pt idx="15">
                  <c:v>19.8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65-42A0-87B2-C59EEF69ECE0}"/>
            </c:ext>
          </c:extLst>
        </c:ser>
        <c:ser>
          <c:idx val="3"/>
          <c:order val="3"/>
          <c:tx>
            <c:strRef>
              <c:f>'3531 (3)'!$F$7</c:f>
              <c:strCache>
                <c:ptCount val="1"/>
                <c:pt idx="0">
                  <c:v>alt mv</c:v>
                </c:pt>
              </c:strCache>
            </c:strRef>
          </c:tx>
          <c:spPr>
            <a:ln w="12700">
              <a:solidFill>
                <a:srgbClr val="006600"/>
              </a:solidFill>
              <a:prstDash val="sysDash"/>
            </a:ln>
          </c:spPr>
          <c:marker>
            <c:symbol val="none"/>
          </c:marker>
          <c:xVal>
            <c:numRef>
              <c:f>'3531 (3)'!$B$9:$B$24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(3)'!$F$9:$F$24</c:f>
              <c:numCache>
                <c:formatCode>0.00</c:formatCode>
                <c:ptCount val="16"/>
                <c:pt idx="0">
                  <c:v>0.3282816163104364</c:v>
                </c:pt>
                <c:pt idx="1">
                  <c:v>0.51876217162165084</c:v>
                </c:pt>
                <c:pt idx="2">
                  <c:v>0.78116317867798757</c:v>
                </c:pt>
                <c:pt idx="3">
                  <c:v>1.0451972924511557</c:v>
                </c:pt>
                <c:pt idx="4">
                  <c:v>1.3469847770314474</c:v>
                </c:pt>
                <c:pt idx="5">
                  <c:v>2.8929200229035392</c:v>
                </c:pt>
                <c:pt idx="6">
                  <c:v>5.9281025640489702</c:v>
                </c:pt>
                <c:pt idx="7">
                  <c:v>8.7671086555927147</c:v>
                </c:pt>
                <c:pt idx="8">
                  <c:v>11.455415951237104</c:v>
                </c:pt>
                <c:pt idx="9">
                  <c:v>14.029155257921989</c:v>
                </c:pt>
                <c:pt idx="10">
                  <c:v>16.538959839534222</c:v>
                </c:pt>
                <c:pt idx="11">
                  <c:v>19.022583212157222</c:v>
                </c:pt>
                <c:pt idx="12">
                  <c:v>21.524869214758066</c:v>
                </c:pt>
                <c:pt idx="13">
                  <c:v>24.186749460126972</c:v>
                </c:pt>
                <c:pt idx="14">
                  <c:v>27.571043083375397</c:v>
                </c:pt>
                <c:pt idx="15" formatCode="0">
                  <c:v>57.681510196815474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65-42A0-87B2-C59EEF69E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33824"/>
        <c:axId val="93136000"/>
      </c:scatterChart>
      <c:valAx>
        <c:axId val="93133824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36000"/>
        <c:crosses val="autoZero"/>
        <c:crossBetween val="midCat"/>
      </c:valAx>
      <c:valAx>
        <c:axId val="931360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3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'1497'!$B$40:$B$42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'1497'!$E$40:$E$42</c:f>
              <c:numCache>
                <c:formatCode>General</c:formatCode>
                <c:ptCount val="3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88-41FF-B408-A31AB205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817664"/>
        <c:axId val="92844032"/>
      </c:scatterChart>
      <c:valAx>
        <c:axId val="928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844032"/>
        <c:crosses val="autoZero"/>
        <c:crossBetween val="midCat"/>
      </c:valAx>
      <c:valAx>
        <c:axId val="9284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8176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'3531'!$D$7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'3531'!$B$9:$B$25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'3531'!$D$9:$D$25</c:f>
              <c:numCache>
                <c:formatCode>General</c:formatCode>
                <c:ptCount val="17"/>
                <c:pt idx="0">
                  <c:v>2.29</c:v>
                </c:pt>
                <c:pt idx="1">
                  <c:v>3.25</c:v>
                </c:pt>
                <c:pt idx="2">
                  <c:v>4.38</c:v>
                </c:pt>
                <c:pt idx="3">
                  <c:v>5.63</c:v>
                </c:pt>
                <c:pt idx="4">
                  <c:v>6.37</c:v>
                </c:pt>
                <c:pt idx="5">
                  <c:v>8.99</c:v>
                </c:pt>
                <c:pt idx="6">
                  <c:v>12.96</c:v>
                </c:pt>
                <c:pt idx="7">
                  <c:v>16.91</c:v>
                </c:pt>
                <c:pt idx="8">
                  <c:v>21.13</c:v>
                </c:pt>
                <c:pt idx="9">
                  <c:v>25.69</c:v>
                </c:pt>
                <c:pt idx="10">
                  <c:v>30.37</c:v>
                </c:pt>
                <c:pt idx="11">
                  <c:v>35.14</c:v>
                </c:pt>
                <c:pt idx="12">
                  <c:v>39.94</c:v>
                </c:pt>
                <c:pt idx="13">
                  <c:v>45.04</c:v>
                </c:pt>
                <c:pt idx="14">
                  <c:v>49.98</c:v>
                </c:pt>
                <c:pt idx="15" formatCode="0">
                  <c:v>75.106666666666655</c:v>
                </c:pt>
                <c:pt idx="16" formatCode="0">
                  <c:v>200.60666666666663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0F-4A0A-B5BB-2D6F364178DB}"/>
            </c:ext>
          </c:extLst>
        </c:ser>
        <c:ser>
          <c:idx val="1"/>
          <c:order val="1"/>
          <c:tx>
            <c:strRef>
              <c:f>'3531'!$E$7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'3531'!$B$9:$B$25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'3531'!$E$9:$E$25</c:f>
              <c:numCache>
                <c:formatCode>General</c:formatCode>
                <c:ptCount val="17"/>
                <c:pt idx="0">
                  <c:v>0.51</c:v>
                </c:pt>
                <c:pt idx="1">
                  <c:v>1.33</c:v>
                </c:pt>
                <c:pt idx="2">
                  <c:v>2.4</c:v>
                </c:pt>
                <c:pt idx="3">
                  <c:v>3.54</c:v>
                </c:pt>
                <c:pt idx="4">
                  <c:v>4.32</c:v>
                </c:pt>
                <c:pt idx="5">
                  <c:v>6.24</c:v>
                </c:pt>
                <c:pt idx="6">
                  <c:v>8.33</c:v>
                </c:pt>
                <c:pt idx="7">
                  <c:v>9.8000000000000007</c:v>
                </c:pt>
                <c:pt idx="8">
                  <c:v>11.28</c:v>
                </c:pt>
                <c:pt idx="9">
                  <c:v>12.67</c:v>
                </c:pt>
                <c:pt idx="10">
                  <c:v>13.77</c:v>
                </c:pt>
                <c:pt idx="11">
                  <c:v>14.82</c:v>
                </c:pt>
                <c:pt idx="12">
                  <c:v>15.83</c:v>
                </c:pt>
                <c:pt idx="13">
                  <c:v>16.739999999999998</c:v>
                </c:pt>
                <c:pt idx="14">
                  <c:v>17.649999999999999</c:v>
                </c:pt>
                <c:pt idx="15" formatCode="0">
                  <c:v>22.199999999999996</c:v>
                </c:pt>
                <c:pt idx="16" formatCode="0">
                  <c:v>44.949999999999967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0F-4A0A-B5BB-2D6F364178DB}"/>
            </c:ext>
          </c:extLst>
        </c:ser>
        <c:ser>
          <c:idx val="2"/>
          <c:order val="2"/>
          <c:tx>
            <c:strRef>
              <c:f>'3531'!$F$7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'3531'!$B$9:$B$25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'3531'!$F$9:$F$25</c:f>
              <c:numCache>
                <c:formatCode>General</c:formatCode>
                <c:ptCount val="17"/>
                <c:pt idx="0">
                  <c:v>0.15</c:v>
                </c:pt>
                <c:pt idx="1">
                  <c:v>0.15</c:v>
                </c:pt>
                <c:pt idx="2">
                  <c:v>0.31</c:v>
                </c:pt>
                <c:pt idx="3">
                  <c:v>0.15</c:v>
                </c:pt>
                <c:pt idx="4">
                  <c:v>0.15</c:v>
                </c:pt>
                <c:pt idx="5">
                  <c:v>0.87</c:v>
                </c:pt>
                <c:pt idx="6">
                  <c:v>2.86</c:v>
                </c:pt>
                <c:pt idx="7">
                  <c:v>5.1100000000000003</c:v>
                </c:pt>
                <c:pt idx="8">
                  <c:v>8.1199999999999992</c:v>
                </c:pt>
                <c:pt idx="9">
                  <c:v>11.34</c:v>
                </c:pt>
                <c:pt idx="10">
                  <c:v>14.61</c:v>
                </c:pt>
                <c:pt idx="11">
                  <c:v>18.34</c:v>
                </c:pt>
                <c:pt idx="12">
                  <c:v>22.28</c:v>
                </c:pt>
                <c:pt idx="13">
                  <c:v>26.11</c:v>
                </c:pt>
                <c:pt idx="14">
                  <c:v>30.15</c:v>
                </c:pt>
                <c:pt idx="15" formatCode="0">
                  <c:v>49.789999999999992</c:v>
                </c:pt>
                <c:pt idx="16" formatCode="0">
                  <c:v>148.16499999999996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0F-4A0A-B5BB-2D6F3641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33824"/>
        <c:axId val="93136000"/>
      </c:scatterChart>
      <c:valAx>
        <c:axId val="9313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36000"/>
        <c:crosses val="autoZero"/>
        <c:crossBetween val="midCat"/>
      </c:valAx>
      <c:valAx>
        <c:axId val="9313600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3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'3531'!$B$40:$B$42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'3531'!$E$40:$E$42</c:f>
              <c:numCache>
                <c:formatCode>General</c:formatCode>
                <c:ptCount val="3"/>
                <c:pt idx="0">
                  <c:v>15.83</c:v>
                </c:pt>
                <c:pt idx="1">
                  <c:v>16.739999999999998</c:v>
                </c:pt>
                <c:pt idx="2">
                  <c:v>17.649999999999999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22-4B16-914F-9839033C9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65824"/>
        <c:axId val="93171712"/>
      </c:scatterChart>
      <c:valAx>
        <c:axId val="93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171712"/>
        <c:crosses val="autoZero"/>
        <c:crossBetween val="midCat"/>
      </c:valAx>
      <c:valAx>
        <c:axId val="9317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165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'2151'!$D$7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'2151'!$B$9:$B$25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'2151'!$D$9:$D$25</c:f>
              <c:numCache>
                <c:formatCode>General</c:formatCode>
                <c:ptCount val="17"/>
                <c:pt idx="0">
                  <c:v>2.1</c:v>
                </c:pt>
                <c:pt idx="1">
                  <c:v>3.36</c:v>
                </c:pt>
                <c:pt idx="2">
                  <c:v>4.74</c:v>
                </c:pt>
                <c:pt idx="3">
                  <c:v>6.37</c:v>
                </c:pt>
                <c:pt idx="4">
                  <c:v>7.54</c:v>
                </c:pt>
                <c:pt idx="5">
                  <c:v>10.44</c:v>
                </c:pt>
                <c:pt idx="6">
                  <c:v>14.98</c:v>
                </c:pt>
                <c:pt idx="7">
                  <c:v>19.260000000000002</c:v>
                </c:pt>
                <c:pt idx="8">
                  <c:v>23.83</c:v>
                </c:pt>
                <c:pt idx="9">
                  <c:v>28.96</c:v>
                </c:pt>
                <c:pt idx="10">
                  <c:v>34.119999999999997</c:v>
                </c:pt>
                <c:pt idx="11">
                  <c:v>39.270000000000003</c:v>
                </c:pt>
                <c:pt idx="12">
                  <c:v>44.87</c:v>
                </c:pt>
                <c:pt idx="13">
                  <c:v>50.78</c:v>
                </c:pt>
                <c:pt idx="14">
                  <c:v>56.03</c:v>
                </c:pt>
                <c:pt idx="15" formatCode="0">
                  <c:v>84.04000000000002</c:v>
                </c:pt>
                <c:pt idx="16" formatCode="0">
                  <c:v>223.54000000000008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0F-4A0A-B5BB-2D6F364178DB}"/>
            </c:ext>
          </c:extLst>
        </c:ser>
        <c:ser>
          <c:idx val="1"/>
          <c:order val="1"/>
          <c:tx>
            <c:strRef>
              <c:f>'2151'!$E$7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'2151'!$B$9:$B$25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'2151'!$E$9:$E$25</c:f>
              <c:numCache>
                <c:formatCode>General</c:formatCode>
                <c:ptCount val="17"/>
                <c:pt idx="0">
                  <c:v>0.7</c:v>
                </c:pt>
                <c:pt idx="1">
                  <c:v>1.65</c:v>
                </c:pt>
                <c:pt idx="2">
                  <c:v>2.87</c:v>
                </c:pt>
                <c:pt idx="3">
                  <c:v>4.17</c:v>
                </c:pt>
                <c:pt idx="4">
                  <c:v>5.21</c:v>
                </c:pt>
                <c:pt idx="5">
                  <c:v>7.13</c:v>
                </c:pt>
                <c:pt idx="6">
                  <c:v>9.4700000000000006</c:v>
                </c:pt>
                <c:pt idx="7">
                  <c:v>11.15</c:v>
                </c:pt>
                <c:pt idx="8">
                  <c:v>12.71</c:v>
                </c:pt>
                <c:pt idx="9">
                  <c:v>14.21</c:v>
                </c:pt>
                <c:pt idx="10">
                  <c:v>15.56</c:v>
                </c:pt>
                <c:pt idx="11">
                  <c:v>16.78</c:v>
                </c:pt>
                <c:pt idx="12">
                  <c:v>17.98</c:v>
                </c:pt>
                <c:pt idx="13">
                  <c:v>19.34</c:v>
                </c:pt>
                <c:pt idx="14">
                  <c:v>20.41</c:v>
                </c:pt>
                <c:pt idx="15" formatCode="0">
                  <c:v>26.533333333333339</c:v>
                </c:pt>
                <c:pt idx="16" formatCode="0">
                  <c:v>56.908333333333339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0F-4A0A-B5BB-2D6F364178DB}"/>
            </c:ext>
          </c:extLst>
        </c:ser>
        <c:ser>
          <c:idx val="2"/>
          <c:order val="2"/>
          <c:tx>
            <c:strRef>
              <c:f>'2151'!$F$7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'2151'!$B$9:$B$25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'2151'!$F$9:$F$25</c:f>
              <c:numCache>
                <c:formatCode>General</c:formatCode>
                <c:ptCount val="17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0.05</c:v>
                </c:pt>
                <c:pt idx="4">
                  <c:v>0.1</c:v>
                </c:pt>
                <c:pt idx="5">
                  <c:v>0.87</c:v>
                </c:pt>
                <c:pt idx="6">
                  <c:v>3.07</c:v>
                </c:pt>
                <c:pt idx="7">
                  <c:v>5.62</c:v>
                </c:pt>
                <c:pt idx="8">
                  <c:v>8.3800000000000008</c:v>
                </c:pt>
                <c:pt idx="9">
                  <c:v>11.86</c:v>
                </c:pt>
                <c:pt idx="10">
                  <c:v>15.79</c:v>
                </c:pt>
                <c:pt idx="11">
                  <c:v>19.670000000000002</c:v>
                </c:pt>
                <c:pt idx="12">
                  <c:v>24.12</c:v>
                </c:pt>
                <c:pt idx="13">
                  <c:v>28.56</c:v>
                </c:pt>
                <c:pt idx="14">
                  <c:v>32.549999999999997</c:v>
                </c:pt>
                <c:pt idx="15" formatCode="0">
                  <c:v>53.699999999999989</c:v>
                </c:pt>
                <c:pt idx="16" formatCode="0">
                  <c:v>159.07499999999993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0F-4A0A-B5BB-2D6F3641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02688"/>
        <c:axId val="94804608"/>
      </c:scatterChart>
      <c:valAx>
        <c:axId val="9480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04608"/>
        <c:crosses val="autoZero"/>
        <c:crossBetween val="midCat"/>
      </c:valAx>
      <c:valAx>
        <c:axId val="94804608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02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'2151'!$B$40:$B$42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'2151'!$E$40:$E$42</c:f>
              <c:numCache>
                <c:formatCode>General</c:formatCode>
                <c:ptCount val="3"/>
                <c:pt idx="0">
                  <c:v>17.98</c:v>
                </c:pt>
                <c:pt idx="1">
                  <c:v>19.34</c:v>
                </c:pt>
                <c:pt idx="2">
                  <c:v>20.41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53-4EA8-9C27-D9CBC97E8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63296"/>
        <c:axId val="97064832"/>
      </c:scatterChart>
      <c:valAx>
        <c:axId val="970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4832"/>
        <c:crosses val="autoZero"/>
        <c:crossBetween val="midCat"/>
      </c:valAx>
      <c:valAx>
        <c:axId val="9706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063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'3253'!$D$7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'3253'!$B$9:$B$25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'3253'!$D$9:$D$25</c:f>
              <c:numCache>
                <c:formatCode>General</c:formatCode>
                <c:ptCount val="17"/>
                <c:pt idx="0">
                  <c:v>2.99</c:v>
                </c:pt>
                <c:pt idx="1">
                  <c:v>3.73</c:v>
                </c:pt>
                <c:pt idx="2">
                  <c:v>4.3</c:v>
                </c:pt>
                <c:pt idx="3">
                  <c:v>4.87</c:v>
                </c:pt>
                <c:pt idx="4">
                  <c:v>5.36</c:v>
                </c:pt>
                <c:pt idx="5">
                  <c:v>7.56</c:v>
                </c:pt>
                <c:pt idx="6">
                  <c:v>11.1</c:v>
                </c:pt>
                <c:pt idx="7">
                  <c:v>14.94</c:v>
                </c:pt>
                <c:pt idx="8">
                  <c:v>19.149999999999999</c:v>
                </c:pt>
                <c:pt idx="9">
                  <c:v>23.74</c:v>
                </c:pt>
                <c:pt idx="10">
                  <c:v>29.11</c:v>
                </c:pt>
                <c:pt idx="11">
                  <c:v>34.200000000000003</c:v>
                </c:pt>
                <c:pt idx="12">
                  <c:v>39.97</c:v>
                </c:pt>
                <c:pt idx="13">
                  <c:v>46.42</c:v>
                </c:pt>
                <c:pt idx="14">
                  <c:v>52.58</c:v>
                </c:pt>
                <c:pt idx="15" formatCode="0">
                  <c:v>84.153333333333322</c:v>
                </c:pt>
                <c:pt idx="16" formatCode="0">
                  <c:v>241.77833333333331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E8-4449-9BAF-A8796797E858}"/>
            </c:ext>
          </c:extLst>
        </c:ser>
        <c:ser>
          <c:idx val="1"/>
          <c:order val="1"/>
          <c:tx>
            <c:strRef>
              <c:f>'3253'!$E$7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'3253'!$B$9:$B$25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'3253'!$E$9:$E$25</c:f>
              <c:numCache>
                <c:formatCode>General</c:formatCode>
                <c:ptCount val="17"/>
                <c:pt idx="0">
                  <c:v>0.69</c:v>
                </c:pt>
                <c:pt idx="1">
                  <c:v>1.32</c:v>
                </c:pt>
                <c:pt idx="2">
                  <c:v>1.83</c:v>
                </c:pt>
                <c:pt idx="3">
                  <c:v>2.38</c:v>
                </c:pt>
                <c:pt idx="4">
                  <c:v>2.92</c:v>
                </c:pt>
                <c:pt idx="5">
                  <c:v>4.91</c:v>
                </c:pt>
                <c:pt idx="6">
                  <c:v>7.37</c:v>
                </c:pt>
                <c:pt idx="7">
                  <c:v>9.15</c:v>
                </c:pt>
                <c:pt idx="8">
                  <c:v>10.63</c:v>
                </c:pt>
                <c:pt idx="9">
                  <c:v>12.02</c:v>
                </c:pt>
                <c:pt idx="10">
                  <c:v>13.48</c:v>
                </c:pt>
                <c:pt idx="11">
                  <c:v>14.69</c:v>
                </c:pt>
                <c:pt idx="12">
                  <c:v>15.76</c:v>
                </c:pt>
                <c:pt idx="13">
                  <c:v>17.11</c:v>
                </c:pt>
                <c:pt idx="14">
                  <c:v>18.399999999999999</c:v>
                </c:pt>
                <c:pt idx="15" formatCode="0">
                  <c:v>25.009999999999998</c:v>
                </c:pt>
                <c:pt idx="16" formatCode="0">
                  <c:v>58.009999999999977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E8-4449-9BAF-A8796797E858}"/>
            </c:ext>
          </c:extLst>
        </c:ser>
        <c:ser>
          <c:idx val="2"/>
          <c:order val="2"/>
          <c:tx>
            <c:strRef>
              <c:f>'3253'!$F$7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'3253'!$B$9:$B$25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'3253'!$F$9:$F$25</c:f>
              <c:numCache>
                <c:formatCode>General</c:formatCode>
                <c:ptCount val="17"/>
                <c:pt idx="0">
                  <c:v>0.45</c:v>
                </c:pt>
                <c:pt idx="1">
                  <c:v>0.53</c:v>
                </c:pt>
                <c:pt idx="2">
                  <c:v>0.49</c:v>
                </c:pt>
                <c:pt idx="3">
                  <c:v>0.49</c:v>
                </c:pt>
                <c:pt idx="4">
                  <c:v>0.65</c:v>
                </c:pt>
                <c:pt idx="5">
                  <c:v>0.82</c:v>
                </c:pt>
                <c:pt idx="6">
                  <c:v>1.96</c:v>
                </c:pt>
                <c:pt idx="7">
                  <c:v>4.01</c:v>
                </c:pt>
                <c:pt idx="8">
                  <c:v>6.54</c:v>
                </c:pt>
                <c:pt idx="9">
                  <c:v>9.41</c:v>
                </c:pt>
                <c:pt idx="10">
                  <c:v>13.21</c:v>
                </c:pt>
                <c:pt idx="11">
                  <c:v>17.059999999999999</c:v>
                </c:pt>
                <c:pt idx="12">
                  <c:v>21.52</c:v>
                </c:pt>
                <c:pt idx="13">
                  <c:v>26.14</c:v>
                </c:pt>
                <c:pt idx="14">
                  <c:v>30.92</c:v>
                </c:pt>
                <c:pt idx="15" formatCode="0">
                  <c:v>54.393333333333331</c:v>
                </c:pt>
                <c:pt idx="16" formatCode="0">
                  <c:v>171.89333333333337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E8-4449-9BAF-A8796797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60960"/>
        <c:axId val="96762880"/>
      </c:scatterChart>
      <c:valAx>
        <c:axId val="96760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62880"/>
        <c:crosses val="autoZero"/>
        <c:crossBetween val="midCat"/>
      </c:valAx>
      <c:valAx>
        <c:axId val="9676288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60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AB-497C-B19E-7102A873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83776"/>
        <c:axId val="97085312"/>
      </c:scatterChart>
      <c:valAx>
        <c:axId val="970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85312"/>
        <c:crosses val="autoZero"/>
        <c:crossBetween val="midCat"/>
      </c:valAx>
      <c:valAx>
        <c:axId val="97085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083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'3509'!$D$7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'3509'!$B$9:$B$25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'3509'!$D$9:$D$25</c:f>
              <c:numCache>
                <c:formatCode>General</c:formatCode>
                <c:ptCount val="17"/>
                <c:pt idx="0">
                  <c:v>3.02</c:v>
                </c:pt>
                <c:pt idx="1">
                  <c:v>3.87</c:v>
                </c:pt>
                <c:pt idx="2">
                  <c:v>4.6900000000000004</c:v>
                </c:pt>
                <c:pt idx="3">
                  <c:v>5.41</c:v>
                </c:pt>
                <c:pt idx="4">
                  <c:v>6.05</c:v>
                </c:pt>
                <c:pt idx="5">
                  <c:v>8.4600000000000009</c:v>
                </c:pt>
                <c:pt idx="6">
                  <c:v>12.8</c:v>
                </c:pt>
                <c:pt idx="7">
                  <c:v>17.78</c:v>
                </c:pt>
                <c:pt idx="8">
                  <c:v>22.96</c:v>
                </c:pt>
                <c:pt idx="9">
                  <c:v>28.19</c:v>
                </c:pt>
                <c:pt idx="10">
                  <c:v>33.29</c:v>
                </c:pt>
                <c:pt idx="11">
                  <c:v>38.049999999999997</c:v>
                </c:pt>
                <c:pt idx="12">
                  <c:v>43.3</c:v>
                </c:pt>
                <c:pt idx="13">
                  <c:v>47.97</c:v>
                </c:pt>
                <c:pt idx="14">
                  <c:v>53.45</c:v>
                </c:pt>
                <c:pt idx="15" formatCode="0">
                  <c:v>78.690000000000026</c:v>
                </c:pt>
                <c:pt idx="16" formatCode="0">
                  <c:v>205.56500000000008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93-405C-A979-4E38BF2214A3}"/>
            </c:ext>
          </c:extLst>
        </c:ser>
        <c:ser>
          <c:idx val="1"/>
          <c:order val="1"/>
          <c:tx>
            <c:strRef>
              <c:f>'3509'!$E$7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'3509'!$B$9:$B$25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'3509'!$E$9:$E$25</c:f>
              <c:numCache>
                <c:formatCode>General</c:formatCode>
                <c:ptCount val="17"/>
                <c:pt idx="0">
                  <c:v>0.97</c:v>
                </c:pt>
                <c:pt idx="1">
                  <c:v>1.73</c:v>
                </c:pt>
                <c:pt idx="2">
                  <c:v>2.52</c:v>
                </c:pt>
                <c:pt idx="3">
                  <c:v>3.26</c:v>
                </c:pt>
                <c:pt idx="4">
                  <c:v>3.88</c:v>
                </c:pt>
                <c:pt idx="5">
                  <c:v>5.81</c:v>
                </c:pt>
                <c:pt idx="6">
                  <c:v>8.1300000000000008</c:v>
                </c:pt>
                <c:pt idx="7">
                  <c:v>10.1</c:v>
                </c:pt>
                <c:pt idx="8">
                  <c:v>11.85</c:v>
                </c:pt>
                <c:pt idx="9">
                  <c:v>13.55</c:v>
                </c:pt>
                <c:pt idx="10">
                  <c:v>15.1</c:v>
                </c:pt>
                <c:pt idx="11">
                  <c:v>16.5</c:v>
                </c:pt>
                <c:pt idx="12">
                  <c:v>17.989999999999998</c:v>
                </c:pt>
                <c:pt idx="13">
                  <c:v>19.38</c:v>
                </c:pt>
                <c:pt idx="14">
                  <c:v>20.69</c:v>
                </c:pt>
                <c:pt idx="15" formatCode="0">
                  <c:v>27.45333333333334</c:v>
                </c:pt>
                <c:pt idx="16" formatCode="0">
                  <c:v>61.203333333333376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93-405C-A979-4E38BF2214A3}"/>
            </c:ext>
          </c:extLst>
        </c:ser>
        <c:ser>
          <c:idx val="2"/>
          <c:order val="2"/>
          <c:tx>
            <c:strRef>
              <c:f>'3509'!$F$7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'3509'!$B$9:$B$25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'3509'!$F$9:$F$25</c:f>
              <c:numCache>
                <c:formatCode>General</c:formatCode>
                <c:ptCount val="17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0.18</c:v>
                </c:pt>
                <c:pt idx="4">
                  <c:v>0.37</c:v>
                </c:pt>
                <c:pt idx="5">
                  <c:v>0.99</c:v>
                </c:pt>
                <c:pt idx="6">
                  <c:v>2.83</c:v>
                </c:pt>
                <c:pt idx="7">
                  <c:v>6.04</c:v>
                </c:pt>
                <c:pt idx="8">
                  <c:v>9.49</c:v>
                </c:pt>
                <c:pt idx="9">
                  <c:v>12.87</c:v>
                </c:pt>
                <c:pt idx="10">
                  <c:v>16.39</c:v>
                </c:pt>
                <c:pt idx="11">
                  <c:v>19.96</c:v>
                </c:pt>
                <c:pt idx="12">
                  <c:v>23.84</c:v>
                </c:pt>
                <c:pt idx="13">
                  <c:v>27.29</c:v>
                </c:pt>
                <c:pt idx="14">
                  <c:v>31.05</c:v>
                </c:pt>
                <c:pt idx="15" formatCode="0">
                  <c:v>49.023333333333341</c:v>
                </c:pt>
                <c:pt idx="16" formatCode="0">
                  <c:v>139.14833333333337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93-405C-A979-4E38BF22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54048"/>
        <c:axId val="103560320"/>
      </c:scatterChart>
      <c:valAx>
        <c:axId val="10355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60320"/>
        <c:crosses val="autoZero"/>
        <c:crossBetween val="midCat"/>
      </c:valAx>
      <c:valAx>
        <c:axId val="10356032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54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'3388'!$D$7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'3388'!$B$9:$B$25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'3388'!$D$9:$D$25</c:f>
              <c:numCache>
                <c:formatCode>General</c:formatCode>
                <c:ptCount val="17"/>
                <c:pt idx="0">
                  <c:v>2.38</c:v>
                </c:pt>
                <c:pt idx="1">
                  <c:v>3.16</c:v>
                </c:pt>
                <c:pt idx="2">
                  <c:v>4.05</c:v>
                </c:pt>
                <c:pt idx="3">
                  <c:v>5.09</c:v>
                </c:pt>
                <c:pt idx="4">
                  <c:v>6.23</c:v>
                </c:pt>
                <c:pt idx="5">
                  <c:v>8.92</c:v>
                </c:pt>
                <c:pt idx="6">
                  <c:v>13.74</c:v>
                </c:pt>
                <c:pt idx="7">
                  <c:v>18.77</c:v>
                </c:pt>
                <c:pt idx="8">
                  <c:v>24.06</c:v>
                </c:pt>
                <c:pt idx="9">
                  <c:v>29.3</c:v>
                </c:pt>
                <c:pt idx="10">
                  <c:v>34.450000000000003</c:v>
                </c:pt>
                <c:pt idx="11">
                  <c:v>39.31</c:v>
                </c:pt>
                <c:pt idx="12">
                  <c:v>43.73</c:v>
                </c:pt>
                <c:pt idx="13">
                  <c:v>49.04</c:v>
                </c:pt>
                <c:pt idx="14">
                  <c:v>53.79</c:v>
                </c:pt>
                <c:pt idx="15" formatCode="0">
                  <c:v>79.033333333333346</c:v>
                </c:pt>
                <c:pt idx="16" formatCode="0">
                  <c:v>204.78333333333342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69-4ED6-8B9A-D964BE5D9006}"/>
            </c:ext>
          </c:extLst>
        </c:ser>
        <c:ser>
          <c:idx val="1"/>
          <c:order val="1"/>
          <c:tx>
            <c:strRef>
              <c:f>'3388'!$E$7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'3388'!$B$9:$B$25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'3388'!$E$9:$E$25</c:f>
              <c:numCache>
                <c:formatCode>General</c:formatCode>
                <c:ptCount val="17"/>
                <c:pt idx="0">
                  <c:v>0.39</c:v>
                </c:pt>
                <c:pt idx="1">
                  <c:v>1.04</c:v>
                </c:pt>
                <c:pt idx="2">
                  <c:v>1.88</c:v>
                </c:pt>
                <c:pt idx="3">
                  <c:v>2.9</c:v>
                </c:pt>
                <c:pt idx="4">
                  <c:v>3.98</c:v>
                </c:pt>
                <c:pt idx="5">
                  <c:v>6.39</c:v>
                </c:pt>
                <c:pt idx="6">
                  <c:v>8.7100000000000009</c:v>
                </c:pt>
                <c:pt idx="7">
                  <c:v>10.51</c:v>
                </c:pt>
                <c:pt idx="8">
                  <c:v>12.24</c:v>
                </c:pt>
                <c:pt idx="9">
                  <c:v>13.78</c:v>
                </c:pt>
                <c:pt idx="10">
                  <c:v>15.26</c:v>
                </c:pt>
                <c:pt idx="11">
                  <c:v>16.54</c:v>
                </c:pt>
                <c:pt idx="12">
                  <c:v>17.54</c:v>
                </c:pt>
                <c:pt idx="13">
                  <c:v>18.8</c:v>
                </c:pt>
                <c:pt idx="14">
                  <c:v>19.72</c:v>
                </c:pt>
                <c:pt idx="15" formatCode="0">
                  <c:v>25.226666666666667</c:v>
                </c:pt>
                <c:pt idx="16" formatCode="0">
                  <c:v>52.476666666666659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69-4ED6-8B9A-D964BE5D9006}"/>
            </c:ext>
          </c:extLst>
        </c:ser>
        <c:ser>
          <c:idx val="2"/>
          <c:order val="2"/>
          <c:tx>
            <c:strRef>
              <c:f>'3388'!$F$7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'3388'!$B$9:$B$25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'3388'!$F$9:$F$25</c:f>
              <c:numCache>
                <c:formatCode>General</c:formatCode>
                <c:ptCount val="17"/>
                <c:pt idx="0">
                  <c:v>0</c:v>
                </c:pt>
                <c:pt idx="1">
                  <c:v>0.43</c:v>
                </c:pt>
                <c:pt idx="2">
                  <c:v>0.37</c:v>
                </c:pt>
                <c:pt idx="3">
                  <c:v>0.37</c:v>
                </c:pt>
                <c:pt idx="4">
                  <c:v>0.55000000000000004</c:v>
                </c:pt>
                <c:pt idx="5">
                  <c:v>0.99</c:v>
                </c:pt>
                <c:pt idx="6">
                  <c:v>3.45</c:v>
                </c:pt>
                <c:pt idx="7">
                  <c:v>6.47</c:v>
                </c:pt>
                <c:pt idx="8">
                  <c:v>9.98</c:v>
                </c:pt>
                <c:pt idx="9">
                  <c:v>13.49</c:v>
                </c:pt>
                <c:pt idx="10">
                  <c:v>17.190000000000001</c:v>
                </c:pt>
                <c:pt idx="11">
                  <c:v>20.94</c:v>
                </c:pt>
                <c:pt idx="12">
                  <c:v>24.02</c:v>
                </c:pt>
                <c:pt idx="13">
                  <c:v>28.27</c:v>
                </c:pt>
                <c:pt idx="14">
                  <c:v>32.03</c:v>
                </c:pt>
                <c:pt idx="15" formatCode="0">
                  <c:v>52.136666666666684</c:v>
                </c:pt>
                <c:pt idx="16" formatCode="0">
                  <c:v>152.26166666666671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69-4ED6-8B9A-D964BE5D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93024"/>
        <c:axId val="96594944"/>
      </c:scatterChart>
      <c:valAx>
        <c:axId val="96593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94944"/>
        <c:crosses val="autoZero"/>
        <c:crossBetween val="midCat"/>
      </c:valAx>
      <c:valAx>
        <c:axId val="9659494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93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05-419C-AC6D-A50F6E2EE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88224"/>
        <c:axId val="103589760"/>
      </c:scatterChart>
      <c:valAx>
        <c:axId val="1035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89760"/>
        <c:crosses val="autoZero"/>
        <c:crossBetween val="midCat"/>
      </c:valAx>
      <c:valAx>
        <c:axId val="10358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588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'3531 (3)'!$B$40:$B$42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'3531 (3)'!$E$40:$E$42</c:f>
              <c:numCache>
                <c:formatCode>General</c:formatCode>
                <c:ptCount val="3"/>
                <c:pt idx="0">
                  <c:v>13.588466370288094</c:v>
                </c:pt>
                <c:pt idx="1">
                  <c:v>13.983598167502562</c:v>
                </c:pt>
                <c:pt idx="2">
                  <c:v>14.369781371233536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D-40A0-BED0-76F6EB76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65824"/>
        <c:axId val="93171712"/>
      </c:scatterChart>
      <c:valAx>
        <c:axId val="93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171712"/>
        <c:crosses val="autoZero"/>
        <c:crossBetween val="midCat"/>
      </c:valAx>
      <c:valAx>
        <c:axId val="9317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165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'3533'!$D$7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'3533'!$B$9:$B$25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'3533'!$D$9:$D$25</c:f>
              <c:numCache>
                <c:formatCode>General</c:formatCode>
                <c:ptCount val="17"/>
                <c:pt idx="0">
                  <c:v>2.5099999999999998</c:v>
                </c:pt>
                <c:pt idx="1">
                  <c:v>3.3</c:v>
                </c:pt>
                <c:pt idx="2">
                  <c:v>4.22</c:v>
                </c:pt>
                <c:pt idx="3">
                  <c:v>5.3</c:v>
                </c:pt>
                <c:pt idx="4">
                  <c:v>5.99</c:v>
                </c:pt>
                <c:pt idx="5">
                  <c:v>8.2100000000000009</c:v>
                </c:pt>
                <c:pt idx="6">
                  <c:v>12.4</c:v>
                </c:pt>
                <c:pt idx="7">
                  <c:v>16.86</c:v>
                </c:pt>
                <c:pt idx="8">
                  <c:v>21.58</c:v>
                </c:pt>
                <c:pt idx="9">
                  <c:v>26.13</c:v>
                </c:pt>
                <c:pt idx="10">
                  <c:v>30.42</c:v>
                </c:pt>
                <c:pt idx="11">
                  <c:v>34.83</c:v>
                </c:pt>
                <c:pt idx="12">
                  <c:v>38.85</c:v>
                </c:pt>
                <c:pt idx="13">
                  <c:v>43.85</c:v>
                </c:pt>
                <c:pt idx="14">
                  <c:v>48.42</c:v>
                </c:pt>
                <c:pt idx="15" formatCode="0">
                  <c:v>72.416666666666671</c:v>
                </c:pt>
                <c:pt idx="16" formatCode="0">
                  <c:v>192.04166666666669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41-41CB-963A-76BBD5574A56}"/>
            </c:ext>
          </c:extLst>
        </c:ser>
        <c:ser>
          <c:idx val="1"/>
          <c:order val="1"/>
          <c:tx>
            <c:strRef>
              <c:f>'3533'!$E$7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'3533'!$B$9:$B$25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'3533'!$E$9:$E$25</c:f>
              <c:numCache>
                <c:formatCode>General</c:formatCode>
                <c:ptCount val="17"/>
                <c:pt idx="0">
                  <c:v>0.5</c:v>
                </c:pt>
                <c:pt idx="1">
                  <c:v>1.31</c:v>
                </c:pt>
                <c:pt idx="2">
                  <c:v>2.31</c:v>
                </c:pt>
                <c:pt idx="3">
                  <c:v>3.35</c:v>
                </c:pt>
                <c:pt idx="4">
                  <c:v>4.09</c:v>
                </c:pt>
                <c:pt idx="5">
                  <c:v>5.85</c:v>
                </c:pt>
                <c:pt idx="6">
                  <c:v>7.73</c:v>
                </c:pt>
                <c:pt idx="7">
                  <c:v>9.24</c:v>
                </c:pt>
                <c:pt idx="8">
                  <c:v>10.64</c:v>
                </c:pt>
                <c:pt idx="9">
                  <c:v>11.82</c:v>
                </c:pt>
                <c:pt idx="10">
                  <c:v>12.97</c:v>
                </c:pt>
                <c:pt idx="11">
                  <c:v>14.07</c:v>
                </c:pt>
                <c:pt idx="12">
                  <c:v>14.92</c:v>
                </c:pt>
                <c:pt idx="13">
                  <c:v>15.83</c:v>
                </c:pt>
                <c:pt idx="14">
                  <c:v>16.79</c:v>
                </c:pt>
                <c:pt idx="15" formatCode="0">
                  <c:v>21.456666666666663</c:v>
                </c:pt>
                <c:pt idx="16" formatCode="0">
                  <c:v>44.831666666666656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41-41CB-963A-76BBD5574A56}"/>
            </c:ext>
          </c:extLst>
        </c:ser>
        <c:ser>
          <c:idx val="2"/>
          <c:order val="2"/>
          <c:tx>
            <c:strRef>
              <c:f>'3533'!$F$7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'3533'!$B$9:$B$25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'3533'!$F$9:$F$25</c:f>
              <c:numCache>
                <c:formatCode>General</c:formatCode>
                <c:ptCount val="17"/>
                <c:pt idx="0">
                  <c:v>0.06</c:v>
                </c:pt>
                <c:pt idx="1">
                  <c:v>0.12</c:v>
                </c:pt>
                <c:pt idx="2">
                  <c:v>0.06</c:v>
                </c:pt>
                <c:pt idx="3">
                  <c:v>0.31</c:v>
                </c:pt>
                <c:pt idx="4">
                  <c:v>0.49</c:v>
                </c:pt>
                <c:pt idx="5">
                  <c:v>0.74</c:v>
                </c:pt>
                <c:pt idx="6">
                  <c:v>2.71</c:v>
                </c:pt>
                <c:pt idx="7">
                  <c:v>5.73</c:v>
                </c:pt>
                <c:pt idx="8">
                  <c:v>9.3000000000000007</c:v>
                </c:pt>
                <c:pt idx="9">
                  <c:v>12.63</c:v>
                </c:pt>
                <c:pt idx="10">
                  <c:v>15.83</c:v>
                </c:pt>
                <c:pt idx="11">
                  <c:v>19.28</c:v>
                </c:pt>
                <c:pt idx="12">
                  <c:v>22.36</c:v>
                </c:pt>
                <c:pt idx="13">
                  <c:v>26.12</c:v>
                </c:pt>
                <c:pt idx="14">
                  <c:v>29.81</c:v>
                </c:pt>
                <c:pt idx="15" formatCode="0">
                  <c:v>48.446666666666673</c:v>
                </c:pt>
                <c:pt idx="16" formatCode="0">
                  <c:v>141.57166666666666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41-41CB-963A-76BBD557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69600"/>
        <c:axId val="103771520"/>
      </c:scatterChart>
      <c:valAx>
        <c:axId val="103769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1520"/>
        <c:crosses val="autoZero"/>
        <c:crossBetween val="midCat"/>
      </c:valAx>
      <c:valAx>
        <c:axId val="10377152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69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A7-4ADD-995C-38C151364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93408"/>
        <c:axId val="103794944"/>
      </c:scatterChart>
      <c:valAx>
        <c:axId val="1037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94944"/>
        <c:crosses val="autoZero"/>
        <c:crossBetween val="midCat"/>
      </c:valAx>
      <c:valAx>
        <c:axId val="103794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793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'3542'!$D$7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'3542'!$B$9:$B$25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'3542'!$D$9:$D$25</c:f>
              <c:numCache>
                <c:formatCode>General</c:formatCode>
                <c:ptCount val="17"/>
                <c:pt idx="0">
                  <c:v>2.16</c:v>
                </c:pt>
                <c:pt idx="1">
                  <c:v>2.91</c:v>
                </c:pt>
                <c:pt idx="2">
                  <c:v>3.58</c:v>
                </c:pt>
                <c:pt idx="3">
                  <c:v>4.26</c:v>
                </c:pt>
                <c:pt idx="4">
                  <c:v>4.68</c:v>
                </c:pt>
                <c:pt idx="5">
                  <c:v>6.69</c:v>
                </c:pt>
                <c:pt idx="6">
                  <c:v>10.56</c:v>
                </c:pt>
                <c:pt idx="7">
                  <c:v>14.74</c:v>
                </c:pt>
                <c:pt idx="8">
                  <c:v>19.02</c:v>
                </c:pt>
                <c:pt idx="9">
                  <c:v>23.31</c:v>
                </c:pt>
                <c:pt idx="10">
                  <c:v>27.47</c:v>
                </c:pt>
                <c:pt idx="11">
                  <c:v>31.54</c:v>
                </c:pt>
                <c:pt idx="12">
                  <c:v>35.700000000000003</c:v>
                </c:pt>
                <c:pt idx="13">
                  <c:v>40.14</c:v>
                </c:pt>
                <c:pt idx="14">
                  <c:v>44.23</c:v>
                </c:pt>
                <c:pt idx="15" formatCode="0">
                  <c:v>65.613333333333316</c:v>
                </c:pt>
                <c:pt idx="16" formatCode="0">
                  <c:v>172.23833333333323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91-406F-99FD-E384DF472F28}"/>
            </c:ext>
          </c:extLst>
        </c:ser>
        <c:ser>
          <c:idx val="1"/>
          <c:order val="1"/>
          <c:tx>
            <c:strRef>
              <c:f>'3542'!$E$7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'3542'!$B$9:$B$25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'3542'!$E$9:$E$25</c:f>
              <c:numCache>
                <c:formatCode>General</c:formatCode>
                <c:ptCount val="17"/>
                <c:pt idx="0">
                  <c:v>0.52</c:v>
                </c:pt>
                <c:pt idx="1">
                  <c:v>1.17</c:v>
                </c:pt>
                <c:pt idx="2">
                  <c:v>1.81</c:v>
                </c:pt>
                <c:pt idx="3">
                  <c:v>2.4500000000000002</c:v>
                </c:pt>
                <c:pt idx="4">
                  <c:v>2.85</c:v>
                </c:pt>
                <c:pt idx="5">
                  <c:v>4.08</c:v>
                </c:pt>
                <c:pt idx="6">
                  <c:v>5.59</c:v>
                </c:pt>
                <c:pt idx="7">
                  <c:v>6.78</c:v>
                </c:pt>
                <c:pt idx="8">
                  <c:v>7.89</c:v>
                </c:pt>
                <c:pt idx="9">
                  <c:v>8.9</c:v>
                </c:pt>
                <c:pt idx="10">
                  <c:v>9.89</c:v>
                </c:pt>
                <c:pt idx="11">
                  <c:v>10.73</c:v>
                </c:pt>
                <c:pt idx="12">
                  <c:v>11.67</c:v>
                </c:pt>
                <c:pt idx="13">
                  <c:v>12.53</c:v>
                </c:pt>
                <c:pt idx="14">
                  <c:v>13.31</c:v>
                </c:pt>
                <c:pt idx="15" formatCode="0">
                  <c:v>17.423333333333332</c:v>
                </c:pt>
                <c:pt idx="16" formatCode="0">
                  <c:v>37.923333333333339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91-406F-99FD-E384DF472F28}"/>
            </c:ext>
          </c:extLst>
        </c:ser>
        <c:ser>
          <c:idx val="2"/>
          <c:order val="2"/>
          <c:tx>
            <c:strRef>
              <c:f>'3542'!$F$7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'3542'!$B$9:$B$25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'3542'!$F$9:$F$25</c:f>
              <c:numCache>
                <c:formatCode>General</c:formatCode>
                <c:ptCount val="17"/>
                <c:pt idx="0">
                  <c:v>-0.18</c:v>
                </c:pt>
                <c:pt idx="1">
                  <c:v>-0.18</c:v>
                </c:pt>
                <c:pt idx="2">
                  <c:v>-0.25</c:v>
                </c:pt>
                <c:pt idx="3">
                  <c:v>0.31</c:v>
                </c:pt>
                <c:pt idx="4">
                  <c:v>0.43</c:v>
                </c:pt>
                <c:pt idx="5">
                  <c:v>1.36</c:v>
                </c:pt>
                <c:pt idx="6">
                  <c:v>3.51</c:v>
                </c:pt>
                <c:pt idx="7">
                  <c:v>6.53</c:v>
                </c:pt>
                <c:pt idx="8">
                  <c:v>9.92</c:v>
                </c:pt>
                <c:pt idx="9">
                  <c:v>13</c:v>
                </c:pt>
                <c:pt idx="10">
                  <c:v>16.14</c:v>
                </c:pt>
                <c:pt idx="11">
                  <c:v>19.34</c:v>
                </c:pt>
                <c:pt idx="12">
                  <c:v>23.04</c:v>
                </c:pt>
                <c:pt idx="13">
                  <c:v>26.24</c:v>
                </c:pt>
                <c:pt idx="14">
                  <c:v>29.57</c:v>
                </c:pt>
                <c:pt idx="15" formatCode="0">
                  <c:v>45.873333333333335</c:v>
                </c:pt>
                <c:pt idx="16" formatCode="0">
                  <c:v>127.49833333333336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91-406F-99FD-E384DF47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87808"/>
        <c:axId val="104889728"/>
      </c:scatterChart>
      <c:valAx>
        <c:axId val="10488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89728"/>
        <c:crosses val="autoZero"/>
        <c:crossBetween val="midCat"/>
      </c:valAx>
      <c:valAx>
        <c:axId val="104889728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8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DD-45AF-8D89-5E2E2F86D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80512"/>
        <c:axId val="107682048"/>
      </c:scatterChart>
      <c:valAx>
        <c:axId val="1076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682048"/>
        <c:crosses val="autoZero"/>
        <c:crossBetween val="midCat"/>
      </c:valAx>
      <c:valAx>
        <c:axId val="107682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80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'3553 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'3553 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'3553 '!$D$9:$D$25</c:f>
              <c:numCache>
                <c:formatCode>General</c:formatCode>
                <c:ptCount val="17"/>
                <c:pt idx="0">
                  <c:v>2.02</c:v>
                </c:pt>
                <c:pt idx="1">
                  <c:v>2.75</c:v>
                </c:pt>
                <c:pt idx="2">
                  <c:v>3.68</c:v>
                </c:pt>
                <c:pt idx="3">
                  <c:v>4.71</c:v>
                </c:pt>
                <c:pt idx="4">
                  <c:v>5.52</c:v>
                </c:pt>
                <c:pt idx="5">
                  <c:v>8.0500000000000007</c:v>
                </c:pt>
                <c:pt idx="6">
                  <c:v>11.94</c:v>
                </c:pt>
                <c:pt idx="7">
                  <c:v>15.83</c:v>
                </c:pt>
                <c:pt idx="8">
                  <c:v>19.82</c:v>
                </c:pt>
                <c:pt idx="9">
                  <c:v>24.03</c:v>
                </c:pt>
                <c:pt idx="10">
                  <c:v>28.2</c:v>
                </c:pt>
                <c:pt idx="11">
                  <c:v>32.229999999999997</c:v>
                </c:pt>
                <c:pt idx="12">
                  <c:v>36</c:v>
                </c:pt>
                <c:pt idx="13">
                  <c:v>40.229999999999997</c:v>
                </c:pt>
                <c:pt idx="14">
                  <c:v>44.34</c:v>
                </c:pt>
                <c:pt idx="15" formatCode="0">
                  <c:v>65.210000000000008</c:v>
                </c:pt>
                <c:pt idx="16" formatCode="0">
                  <c:v>169.46000000000004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2F-4465-A311-6B73BD3D380B}"/>
            </c:ext>
          </c:extLst>
        </c:ser>
        <c:ser>
          <c:idx val="1"/>
          <c:order val="1"/>
          <c:tx>
            <c:strRef>
              <c:f>'3553 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'3553 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'3553 '!$E$9:$E$25</c:f>
              <c:numCache>
                <c:formatCode>General</c:formatCode>
                <c:ptCount val="17"/>
                <c:pt idx="0">
                  <c:v>0.43</c:v>
                </c:pt>
                <c:pt idx="1">
                  <c:v>1.17</c:v>
                </c:pt>
                <c:pt idx="2">
                  <c:v>2.02</c:v>
                </c:pt>
                <c:pt idx="3">
                  <c:v>2.95</c:v>
                </c:pt>
                <c:pt idx="4">
                  <c:v>3.65</c:v>
                </c:pt>
                <c:pt idx="5">
                  <c:v>5.29</c:v>
                </c:pt>
                <c:pt idx="6">
                  <c:v>7.09</c:v>
                </c:pt>
                <c:pt idx="7">
                  <c:v>8.56</c:v>
                </c:pt>
                <c:pt idx="8">
                  <c:v>9.8699999999999992</c:v>
                </c:pt>
                <c:pt idx="9">
                  <c:v>11.19</c:v>
                </c:pt>
                <c:pt idx="10">
                  <c:v>12.46</c:v>
                </c:pt>
                <c:pt idx="11">
                  <c:v>13.48</c:v>
                </c:pt>
                <c:pt idx="12">
                  <c:v>14.48</c:v>
                </c:pt>
                <c:pt idx="13">
                  <c:v>15.47</c:v>
                </c:pt>
                <c:pt idx="14">
                  <c:v>16.399999999999999</c:v>
                </c:pt>
                <c:pt idx="15" formatCode="0">
                  <c:v>21.209999999999994</c:v>
                </c:pt>
                <c:pt idx="16" formatCode="0">
                  <c:v>45.20999999999998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2F-4465-A311-6B73BD3D380B}"/>
            </c:ext>
          </c:extLst>
        </c:ser>
        <c:ser>
          <c:idx val="2"/>
          <c:order val="2"/>
          <c:tx>
            <c:strRef>
              <c:f>'3553 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'3553 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'3553 '!$F$9:$F$25</c:f>
              <c:numCache>
                <c:formatCode>General</c:formatCode>
                <c:ptCount val="17"/>
                <c:pt idx="0">
                  <c:v>-0.31</c:v>
                </c:pt>
                <c:pt idx="1">
                  <c:v>-0.06</c:v>
                </c:pt>
                <c:pt idx="2">
                  <c:v>-0.06</c:v>
                </c:pt>
                <c:pt idx="3">
                  <c:v>0.06</c:v>
                </c:pt>
                <c:pt idx="4">
                  <c:v>0.31</c:v>
                </c:pt>
                <c:pt idx="5">
                  <c:v>1.1100000000000001</c:v>
                </c:pt>
                <c:pt idx="6">
                  <c:v>2.96</c:v>
                </c:pt>
                <c:pt idx="7">
                  <c:v>5.54</c:v>
                </c:pt>
                <c:pt idx="8">
                  <c:v>8.01</c:v>
                </c:pt>
                <c:pt idx="9">
                  <c:v>10.96</c:v>
                </c:pt>
                <c:pt idx="10">
                  <c:v>13.8</c:v>
                </c:pt>
                <c:pt idx="11">
                  <c:v>16.57</c:v>
                </c:pt>
                <c:pt idx="12">
                  <c:v>19.34</c:v>
                </c:pt>
                <c:pt idx="13">
                  <c:v>22.48</c:v>
                </c:pt>
                <c:pt idx="14">
                  <c:v>26.06</c:v>
                </c:pt>
                <c:pt idx="15" formatCode="0">
                  <c:v>42.786666666666662</c:v>
                </c:pt>
                <c:pt idx="16" formatCode="0">
                  <c:v>126.78666666666665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2F-4465-A311-6B73BD3D3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30432"/>
        <c:axId val="107732352"/>
      </c:scatterChart>
      <c:valAx>
        <c:axId val="10773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32352"/>
        <c:crosses val="autoZero"/>
        <c:crossBetween val="midCat"/>
      </c:valAx>
      <c:valAx>
        <c:axId val="10773235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30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A6-401F-8A8C-82E616B78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26304"/>
        <c:axId val="105027840"/>
      </c:scatterChart>
      <c:valAx>
        <c:axId val="1050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027840"/>
        <c:crosses val="autoZero"/>
        <c:crossBetween val="midCat"/>
      </c:valAx>
      <c:valAx>
        <c:axId val="105027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026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'3391'!$D$7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'3391'!$B$9:$B$25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'3391'!$D$9:$D$25</c:f>
              <c:numCache>
                <c:formatCode>General</c:formatCode>
                <c:ptCount val="17"/>
                <c:pt idx="0">
                  <c:v>1.82</c:v>
                </c:pt>
                <c:pt idx="1">
                  <c:v>2.42</c:v>
                </c:pt>
                <c:pt idx="2">
                  <c:v>3.18</c:v>
                </c:pt>
                <c:pt idx="3">
                  <c:v>4.2</c:v>
                </c:pt>
                <c:pt idx="4">
                  <c:v>4.6399999999999997</c:v>
                </c:pt>
                <c:pt idx="5">
                  <c:v>6.45</c:v>
                </c:pt>
                <c:pt idx="6">
                  <c:v>10.09</c:v>
                </c:pt>
                <c:pt idx="7">
                  <c:v>14.08</c:v>
                </c:pt>
                <c:pt idx="8">
                  <c:v>18.82</c:v>
                </c:pt>
                <c:pt idx="9">
                  <c:v>23.62</c:v>
                </c:pt>
                <c:pt idx="10">
                  <c:v>28.75</c:v>
                </c:pt>
                <c:pt idx="11">
                  <c:v>33.82</c:v>
                </c:pt>
                <c:pt idx="12">
                  <c:v>39.049999999999997</c:v>
                </c:pt>
                <c:pt idx="13">
                  <c:v>44.06</c:v>
                </c:pt>
                <c:pt idx="14">
                  <c:v>49.22</c:v>
                </c:pt>
                <c:pt idx="15" formatCode="0">
                  <c:v>74.61999999999999</c:v>
                </c:pt>
                <c:pt idx="16" formatCode="0">
                  <c:v>201.745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2F-4465-A311-6B73BD3D380B}"/>
            </c:ext>
          </c:extLst>
        </c:ser>
        <c:ser>
          <c:idx val="1"/>
          <c:order val="1"/>
          <c:tx>
            <c:strRef>
              <c:f>'3391'!$E$7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'3391'!$B$9:$B$25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'3391'!$E$9:$E$25</c:f>
              <c:numCache>
                <c:formatCode>General</c:formatCode>
                <c:ptCount val="17"/>
                <c:pt idx="0">
                  <c:v>0.25</c:v>
                </c:pt>
                <c:pt idx="1">
                  <c:v>0.81</c:v>
                </c:pt>
                <c:pt idx="2">
                  <c:v>1.4</c:v>
                </c:pt>
                <c:pt idx="3">
                  <c:v>2.02</c:v>
                </c:pt>
                <c:pt idx="4">
                  <c:v>2.4500000000000002</c:v>
                </c:pt>
                <c:pt idx="5">
                  <c:v>4.12</c:v>
                </c:pt>
                <c:pt idx="6">
                  <c:v>6.28</c:v>
                </c:pt>
                <c:pt idx="7">
                  <c:v>8.1</c:v>
                </c:pt>
                <c:pt idx="8">
                  <c:v>9.89</c:v>
                </c:pt>
                <c:pt idx="9">
                  <c:v>11.64</c:v>
                </c:pt>
                <c:pt idx="10">
                  <c:v>13.38</c:v>
                </c:pt>
                <c:pt idx="11">
                  <c:v>14.9</c:v>
                </c:pt>
                <c:pt idx="12">
                  <c:v>16.5</c:v>
                </c:pt>
                <c:pt idx="13">
                  <c:v>17.899999999999999</c:v>
                </c:pt>
                <c:pt idx="14">
                  <c:v>19.41</c:v>
                </c:pt>
                <c:pt idx="15" formatCode="0">
                  <c:v>26.666666666666668</c:v>
                </c:pt>
                <c:pt idx="16" formatCode="0">
                  <c:v>63.041666666666664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2F-4465-A311-6B73BD3D380B}"/>
            </c:ext>
          </c:extLst>
        </c:ser>
        <c:ser>
          <c:idx val="2"/>
          <c:order val="2"/>
          <c:tx>
            <c:strRef>
              <c:f>'3391'!$F$7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'3391'!$B$9:$B$25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'3391'!$F$9:$F$25</c:f>
              <c:numCache>
                <c:formatCode>General</c:formatCode>
                <c:ptCount val="17"/>
                <c:pt idx="0">
                  <c:v>0.56000000000000005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0.98</c:v>
                </c:pt>
                <c:pt idx="6">
                  <c:v>2.16</c:v>
                </c:pt>
                <c:pt idx="7">
                  <c:v>4.3099999999999996</c:v>
                </c:pt>
                <c:pt idx="8">
                  <c:v>6.98</c:v>
                </c:pt>
                <c:pt idx="9">
                  <c:v>10.119999999999999</c:v>
                </c:pt>
                <c:pt idx="10">
                  <c:v>13.55</c:v>
                </c:pt>
                <c:pt idx="11">
                  <c:v>16.78</c:v>
                </c:pt>
                <c:pt idx="12">
                  <c:v>20.48</c:v>
                </c:pt>
                <c:pt idx="13">
                  <c:v>23.86</c:v>
                </c:pt>
                <c:pt idx="14">
                  <c:v>27.61</c:v>
                </c:pt>
                <c:pt idx="15" formatCode="0">
                  <c:v>45.373333333333328</c:v>
                </c:pt>
                <c:pt idx="16" formatCode="0">
                  <c:v>134.49833333333333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2F-4465-A311-6B73BD3D3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70144"/>
        <c:axId val="96472064"/>
      </c:scatterChart>
      <c:valAx>
        <c:axId val="96470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72064"/>
        <c:crosses val="autoZero"/>
        <c:crossBetween val="midCat"/>
      </c:valAx>
      <c:valAx>
        <c:axId val="9647206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7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A1-481C-8936-451E7B8C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02144"/>
        <c:axId val="96503680"/>
      </c:scatterChart>
      <c:valAx>
        <c:axId val="965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503680"/>
        <c:crosses val="autoZero"/>
        <c:crossBetween val="midCat"/>
      </c:valAx>
      <c:valAx>
        <c:axId val="96503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502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'3545'!$D$7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'3545'!$B$9:$B$25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'3545'!$D$9:$D$25</c:f>
              <c:numCache>
                <c:formatCode>General</c:formatCode>
                <c:ptCount val="17"/>
                <c:pt idx="0">
                  <c:v>2.08</c:v>
                </c:pt>
                <c:pt idx="1">
                  <c:v>2.96</c:v>
                </c:pt>
                <c:pt idx="2">
                  <c:v>3.85</c:v>
                </c:pt>
                <c:pt idx="3">
                  <c:v>4.9800000000000004</c:v>
                </c:pt>
                <c:pt idx="4">
                  <c:v>6.35</c:v>
                </c:pt>
                <c:pt idx="5">
                  <c:v>10.49</c:v>
                </c:pt>
                <c:pt idx="6">
                  <c:v>15.99</c:v>
                </c:pt>
                <c:pt idx="7">
                  <c:v>20.98</c:v>
                </c:pt>
                <c:pt idx="8">
                  <c:v>25.95</c:v>
                </c:pt>
                <c:pt idx="9">
                  <c:v>30.76</c:v>
                </c:pt>
                <c:pt idx="10">
                  <c:v>35.65</c:v>
                </c:pt>
                <c:pt idx="11">
                  <c:v>39.85</c:v>
                </c:pt>
                <c:pt idx="12">
                  <c:v>44.48</c:v>
                </c:pt>
                <c:pt idx="13">
                  <c:v>49</c:v>
                </c:pt>
                <c:pt idx="14">
                  <c:v>53.38</c:v>
                </c:pt>
                <c:pt idx="15" formatCode="0">
                  <c:v>75.653333333333336</c:v>
                </c:pt>
                <c:pt idx="16" formatCode="0">
                  <c:v>186.90333333333342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2F-4465-A311-6B73BD3D380B}"/>
            </c:ext>
          </c:extLst>
        </c:ser>
        <c:ser>
          <c:idx val="1"/>
          <c:order val="1"/>
          <c:tx>
            <c:strRef>
              <c:f>'3545'!$E$7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'3545'!$B$9:$B$25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'3545'!$E$9:$E$25</c:f>
              <c:numCache>
                <c:formatCode>General</c:formatCode>
                <c:ptCount val="17"/>
                <c:pt idx="0">
                  <c:v>0.47</c:v>
                </c:pt>
                <c:pt idx="1">
                  <c:v>1.2</c:v>
                </c:pt>
                <c:pt idx="2">
                  <c:v>2.04</c:v>
                </c:pt>
                <c:pt idx="3">
                  <c:v>3.02</c:v>
                </c:pt>
                <c:pt idx="4">
                  <c:v>4.2300000000000004</c:v>
                </c:pt>
                <c:pt idx="5">
                  <c:v>7.29</c:v>
                </c:pt>
                <c:pt idx="6">
                  <c:v>10.199999999999999</c:v>
                </c:pt>
                <c:pt idx="7">
                  <c:v>11.97</c:v>
                </c:pt>
                <c:pt idx="8">
                  <c:v>13.45</c:v>
                </c:pt>
                <c:pt idx="9">
                  <c:v>14.8</c:v>
                </c:pt>
                <c:pt idx="10">
                  <c:v>16.010000000000002</c:v>
                </c:pt>
                <c:pt idx="11">
                  <c:v>16.89</c:v>
                </c:pt>
                <c:pt idx="12">
                  <c:v>17.850000000000001</c:v>
                </c:pt>
                <c:pt idx="13">
                  <c:v>18.78</c:v>
                </c:pt>
                <c:pt idx="14">
                  <c:v>19.75</c:v>
                </c:pt>
                <c:pt idx="15" formatCode="0">
                  <c:v>24.493333333333329</c:v>
                </c:pt>
                <c:pt idx="16" formatCode="0">
                  <c:v>48.243333333333318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2F-4465-A311-6B73BD3D380B}"/>
            </c:ext>
          </c:extLst>
        </c:ser>
        <c:ser>
          <c:idx val="2"/>
          <c:order val="2"/>
          <c:tx>
            <c:strRef>
              <c:f>'3545'!$F$7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'3545'!$B$9:$B$25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'3545'!$F$9:$F$25</c:f>
              <c:numCache>
                <c:formatCode>General</c:formatCode>
                <c:ptCount val="17"/>
                <c:pt idx="0">
                  <c:v>-0.25</c:v>
                </c:pt>
                <c:pt idx="1">
                  <c:v>-0.06</c:v>
                </c:pt>
                <c:pt idx="2">
                  <c:v>0</c:v>
                </c:pt>
                <c:pt idx="3">
                  <c:v>0.12</c:v>
                </c:pt>
                <c:pt idx="4">
                  <c:v>0.43</c:v>
                </c:pt>
                <c:pt idx="5">
                  <c:v>1.42</c:v>
                </c:pt>
                <c:pt idx="6">
                  <c:v>4.13</c:v>
                </c:pt>
                <c:pt idx="7">
                  <c:v>7.39</c:v>
                </c:pt>
                <c:pt idx="8">
                  <c:v>10.78</c:v>
                </c:pt>
                <c:pt idx="9">
                  <c:v>14.11</c:v>
                </c:pt>
                <c:pt idx="10">
                  <c:v>17.86</c:v>
                </c:pt>
                <c:pt idx="11">
                  <c:v>21.5</c:v>
                </c:pt>
                <c:pt idx="12">
                  <c:v>25.01</c:v>
                </c:pt>
                <c:pt idx="13">
                  <c:v>28.46</c:v>
                </c:pt>
                <c:pt idx="14">
                  <c:v>32.28</c:v>
                </c:pt>
                <c:pt idx="15" formatCode="0">
                  <c:v>50.393333333333331</c:v>
                </c:pt>
                <c:pt idx="16" formatCode="0">
                  <c:v>141.26833333333332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2F-4465-A311-6B73BD3D3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51712"/>
        <c:axId val="114082560"/>
      </c:scatterChart>
      <c:valAx>
        <c:axId val="11405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82560"/>
        <c:crosses val="autoZero"/>
        <c:crossBetween val="midCat"/>
      </c:valAx>
      <c:valAx>
        <c:axId val="11408256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51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79-4DDF-B8D9-BB0DF36C2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67328"/>
        <c:axId val="114068864"/>
      </c:scatterChart>
      <c:valAx>
        <c:axId val="1140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068864"/>
        <c:crosses val="autoZero"/>
        <c:crossBetween val="midCat"/>
      </c:valAx>
      <c:valAx>
        <c:axId val="11406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067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'3531 (2)'!$C$7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'3531 (2)'!$B$9:$B$24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(2)'!$C$9:$C$24</c:f>
              <c:numCache>
                <c:formatCode>General</c:formatCode>
                <c:ptCount val="16"/>
                <c:pt idx="0">
                  <c:v>0.51</c:v>
                </c:pt>
                <c:pt idx="1">
                  <c:v>1.33</c:v>
                </c:pt>
                <c:pt idx="2">
                  <c:v>2.4</c:v>
                </c:pt>
                <c:pt idx="3">
                  <c:v>3.54</c:v>
                </c:pt>
                <c:pt idx="4">
                  <c:v>4.32</c:v>
                </c:pt>
                <c:pt idx="5">
                  <c:v>6.24</c:v>
                </c:pt>
                <c:pt idx="6">
                  <c:v>8.33</c:v>
                </c:pt>
                <c:pt idx="7">
                  <c:v>9.8000000000000007</c:v>
                </c:pt>
                <c:pt idx="8">
                  <c:v>11.28</c:v>
                </c:pt>
                <c:pt idx="9">
                  <c:v>12.67</c:v>
                </c:pt>
                <c:pt idx="10">
                  <c:v>13.77</c:v>
                </c:pt>
                <c:pt idx="11">
                  <c:v>14.82</c:v>
                </c:pt>
                <c:pt idx="12">
                  <c:v>15.83</c:v>
                </c:pt>
                <c:pt idx="13">
                  <c:v>16.739999999999998</c:v>
                </c:pt>
                <c:pt idx="14">
                  <c:v>17.649999999999999</c:v>
                </c:pt>
                <c:pt idx="15" formatCode="0">
                  <c:v>26.75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7F-4C0E-A978-EEDA180F24CD}"/>
            </c:ext>
          </c:extLst>
        </c:ser>
        <c:ser>
          <c:idx val="2"/>
          <c:order val="1"/>
          <c:tx>
            <c:strRef>
              <c:f>'3531 (2)'!$D$7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'3531 (2)'!$B$9:$B$24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(2)'!$D$9:$D$24</c:f>
              <c:numCache>
                <c:formatCode>General</c:formatCode>
                <c:ptCount val="16"/>
                <c:pt idx="0">
                  <c:v>0.15</c:v>
                </c:pt>
                <c:pt idx="1">
                  <c:v>0.15</c:v>
                </c:pt>
                <c:pt idx="2">
                  <c:v>0.31</c:v>
                </c:pt>
                <c:pt idx="3">
                  <c:v>0.15</c:v>
                </c:pt>
                <c:pt idx="4">
                  <c:v>0.15</c:v>
                </c:pt>
                <c:pt idx="5">
                  <c:v>0.87</c:v>
                </c:pt>
                <c:pt idx="6">
                  <c:v>2.86</c:v>
                </c:pt>
                <c:pt idx="7">
                  <c:v>5.1100000000000003</c:v>
                </c:pt>
                <c:pt idx="8">
                  <c:v>8.1199999999999992</c:v>
                </c:pt>
                <c:pt idx="9">
                  <c:v>11.34</c:v>
                </c:pt>
                <c:pt idx="10">
                  <c:v>14.61</c:v>
                </c:pt>
                <c:pt idx="11">
                  <c:v>18.34</c:v>
                </c:pt>
                <c:pt idx="12">
                  <c:v>22.28</c:v>
                </c:pt>
                <c:pt idx="13">
                  <c:v>26.11</c:v>
                </c:pt>
                <c:pt idx="14">
                  <c:v>30.15</c:v>
                </c:pt>
                <c:pt idx="15" formatCode="0">
                  <c:v>69.464999999999989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7F-4C0E-A978-EEDA180F24CD}"/>
            </c:ext>
          </c:extLst>
        </c:ser>
        <c:ser>
          <c:idx val="0"/>
          <c:order val="2"/>
          <c:tx>
            <c:strRef>
              <c:f>'3531 (2)'!$E$7</c:f>
              <c:strCache>
                <c:ptCount val="1"/>
                <c:pt idx="0">
                  <c:v>alt bv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ysDash"/>
            </a:ln>
          </c:spPr>
          <c:marker>
            <c:symbol val="none"/>
          </c:marker>
          <c:xVal>
            <c:numRef>
              <c:f>'3531 (2)'!$B$9:$B$24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(2)'!$E$9:$E$24</c:f>
              <c:numCache>
                <c:formatCode>0.00</c:formatCode>
                <c:ptCount val="16"/>
                <c:pt idx="0">
                  <c:v>0.51</c:v>
                </c:pt>
                <c:pt idx="1">
                  <c:v>1.33</c:v>
                </c:pt>
                <c:pt idx="2">
                  <c:v>2.4</c:v>
                </c:pt>
                <c:pt idx="3">
                  <c:v>3.54</c:v>
                </c:pt>
                <c:pt idx="4">
                  <c:v>5</c:v>
                </c:pt>
                <c:pt idx="5">
                  <c:v>8.1120000000000001</c:v>
                </c:pt>
                <c:pt idx="6">
                  <c:v>10.829000000000001</c:v>
                </c:pt>
                <c:pt idx="7">
                  <c:v>12.740000000000002</c:v>
                </c:pt>
                <c:pt idx="8">
                  <c:v>14.664</c:v>
                </c:pt>
                <c:pt idx="9">
                  <c:v>16.471</c:v>
                </c:pt>
                <c:pt idx="10">
                  <c:v>17.901</c:v>
                </c:pt>
                <c:pt idx="11">
                  <c:v>19.266000000000002</c:v>
                </c:pt>
                <c:pt idx="12">
                  <c:v>20.579000000000001</c:v>
                </c:pt>
                <c:pt idx="13">
                  <c:v>21.762</c:v>
                </c:pt>
                <c:pt idx="14">
                  <c:v>22.945</c:v>
                </c:pt>
                <c:pt idx="15">
                  <c:v>34.774999999999999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7F-4C0E-A978-EEDA180F24CD}"/>
            </c:ext>
          </c:extLst>
        </c:ser>
        <c:ser>
          <c:idx val="3"/>
          <c:order val="3"/>
          <c:tx>
            <c:strRef>
              <c:f>'3531 (2)'!$F$7</c:f>
              <c:strCache>
                <c:ptCount val="1"/>
                <c:pt idx="0">
                  <c:v>alt mv</c:v>
                </c:pt>
              </c:strCache>
            </c:strRef>
          </c:tx>
          <c:spPr>
            <a:ln w="12700">
              <a:solidFill>
                <a:srgbClr val="006600"/>
              </a:solidFill>
              <a:prstDash val="sysDash"/>
            </a:ln>
          </c:spPr>
          <c:marker>
            <c:symbol val="none"/>
          </c:marker>
          <c:xVal>
            <c:numRef>
              <c:f>'3531 (2)'!$B$9:$B$24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'3531 (2)'!$F$9:$F$24</c:f>
              <c:numCache>
                <c:formatCode>0.00</c:formatCode>
                <c:ptCount val="16"/>
                <c:pt idx="0">
                  <c:v>0.22272711792281016</c:v>
                </c:pt>
                <c:pt idx="1">
                  <c:v>0.27005980375118566</c:v>
                </c:pt>
                <c:pt idx="2">
                  <c:v>0.32694019852232131</c:v>
                </c:pt>
                <c:pt idx="3">
                  <c:v>0.42144995229361593</c:v>
                </c:pt>
                <c:pt idx="4">
                  <c:v>0.51656544627430279</c:v>
                </c:pt>
                <c:pt idx="5">
                  <c:v>1.2897794466169259</c:v>
                </c:pt>
                <c:pt idx="6">
                  <c:v>3.7949626351478143</c:v>
                </c:pt>
                <c:pt idx="7">
                  <c:v>7.1371281043218424</c:v>
                </c:pt>
                <c:pt idx="8">
                  <c:v>10.912215149893074</c:v>
                </c:pt>
                <c:pt idx="9">
                  <c:v>14.947395595678787</c:v>
                </c:pt>
                <c:pt idx="10">
                  <c:v>19.16730861064822</c:v>
                </c:pt>
                <c:pt idx="11">
                  <c:v>23.932277448618017</c:v>
                </c:pt>
                <c:pt idx="12">
                  <c:v>29.029804972245049</c:v>
                </c:pt>
                <c:pt idx="13">
                  <c:v>33.542359304674832</c:v>
                </c:pt>
                <c:pt idx="14">
                  <c:v>37.842598759014265</c:v>
                </c:pt>
                <c:pt idx="15" formatCode="0">
                  <c:v>81.941953505875404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97F-4C0E-A978-EEDA180F2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33824"/>
        <c:axId val="93136000"/>
      </c:scatterChart>
      <c:valAx>
        <c:axId val="93133824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36000"/>
        <c:crosses val="autoZero"/>
        <c:crossBetween val="midCat"/>
      </c:valAx>
      <c:valAx>
        <c:axId val="931360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3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'3651'!$D$7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'3651'!$B$9:$B$25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'3651'!$D$9:$D$25</c:f>
              <c:numCache>
                <c:formatCode>General</c:formatCode>
                <c:ptCount val="17"/>
                <c:pt idx="0">
                  <c:v>1.7</c:v>
                </c:pt>
                <c:pt idx="1">
                  <c:v>2.14</c:v>
                </c:pt>
                <c:pt idx="2">
                  <c:v>2.85</c:v>
                </c:pt>
                <c:pt idx="3">
                  <c:v>3.53</c:v>
                </c:pt>
                <c:pt idx="4">
                  <c:v>4.4000000000000004</c:v>
                </c:pt>
                <c:pt idx="5">
                  <c:v>7.63</c:v>
                </c:pt>
                <c:pt idx="6">
                  <c:v>12.74</c:v>
                </c:pt>
                <c:pt idx="7">
                  <c:v>17.62</c:v>
                </c:pt>
                <c:pt idx="8">
                  <c:v>22.48</c:v>
                </c:pt>
                <c:pt idx="9">
                  <c:v>27.49</c:v>
                </c:pt>
                <c:pt idx="10">
                  <c:v>32.57</c:v>
                </c:pt>
                <c:pt idx="11">
                  <c:v>36.729999999999997</c:v>
                </c:pt>
                <c:pt idx="12">
                  <c:v>41.47</c:v>
                </c:pt>
                <c:pt idx="13">
                  <c:v>46.09</c:v>
                </c:pt>
                <c:pt idx="14">
                  <c:v>50.89</c:v>
                </c:pt>
                <c:pt idx="15" formatCode="0">
                  <c:v>74.41</c:v>
                </c:pt>
                <c:pt idx="16" formatCode="0">
                  <c:v>192.16000000000003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AF-4F09-A2A1-07AB9ED3155D}"/>
            </c:ext>
          </c:extLst>
        </c:ser>
        <c:ser>
          <c:idx val="1"/>
          <c:order val="1"/>
          <c:tx>
            <c:strRef>
              <c:f>'3651'!$E$7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'3651'!$B$9:$B$25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'3651'!$E$9:$E$25</c:f>
              <c:numCache>
                <c:formatCode>General</c:formatCode>
                <c:ptCount val="17"/>
                <c:pt idx="0">
                  <c:v>0.3</c:v>
                </c:pt>
                <c:pt idx="1">
                  <c:v>0.72</c:v>
                </c:pt>
                <c:pt idx="2">
                  <c:v>1.29</c:v>
                </c:pt>
                <c:pt idx="3">
                  <c:v>1.87</c:v>
                </c:pt>
                <c:pt idx="4">
                  <c:v>2.5299999999999998</c:v>
                </c:pt>
                <c:pt idx="5">
                  <c:v>4.82</c:v>
                </c:pt>
                <c:pt idx="6">
                  <c:v>7.7</c:v>
                </c:pt>
                <c:pt idx="7">
                  <c:v>9.82</c:v>
                </c:pt>
                <c:pt idx="8">
                  <c:v>11.76</c:v>
                </c:pt>
                <c:pt idx="9">
                  <c:v>13.57</c:v>
                </c:pt>
                <c:pt idx="10">
                  <c:v>15.45</c:v>
                </c:pt>
                <c:pt idx="11">
                  <c:v>16.82</c:v>
                </c:pt>
                <c:pt idx="12">
                  <c:v>18.34</c:v>
                </c:pt>
                <c:pt idx="13">
                  <c:v>19.62</c:v>
                </c:pt>
                <c:pt idx="14">
                  <c:v>20.9</c:v>
                </c:pt>
                <c:pt idx="15" formatCode="0">
                  <c:v>27.299999999999997</c:v>
                </c:pt>
                <c:pt idx="16" formatCode="0">
                  <c:v>59.299999999999983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AF-4F09-A2A1-07AB9ED3155D}"/>
            </c:ext>
          </c:extLst>
        </c:ser>
        <c:ser>
          <c:idx val="2"/>
          <c:order val="2"/>
          <c:tx>
            <c:strRef>
              <c:f>'3651'!$F$7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'3651'!$B$9:$B$25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'3651'!$F$9:$F$25</c:f>
              <c:numCache>
                <c:formatCode>General</c:formatCode>
                <c:ptCount val="17"/>
                <c:pt idx="0">
                  <c:v>-0.55000000000000004</c:v>
                </c:pt>
                <c:pt idx="1">
                  <c:v>-0.12</c:v>
                </c:pt>
                <c:pt idx="2">
                  <c:v>-0.12</c:v>
                </c:pt>
                <c:pt idx="3">
                  <c:v>0.18</c:v>
                </c:pt>
                <c:pt idx="4">
                  <c:v>0.06</c:v>
                </c:pt>
                <c:pt idx="5">
                  <c:v>0.86</c:v>
                </c:pt>
                <c:pt idx="6">
                  <c:v>3.33</c:v>
                </c:pt>
                <c:pt idx="7">
                  <c:v>5.79</c:v>
                </c:pt>
                <c:pt idx="8">
                  <c:v>8.81</c:v>
                </c:pt>
                <c:pt idx="9">
                  <c:v>11.77</c:v>
                </c:pt>
                <c:pt idx="10">
                  <c:v>15.15</c:v>
                </c:pt>
                <c:pt idx="11">
                  <c:v>17.739999999999998</c:v>
                </c:pt>
                <c:pt idx="12">
                  <c:v>21.37</c:v>
                </c:pt>
                <c:pt idx="13">
                  <c:v>24.52</c:v>
                </c:pt>
                <c:pt idx="14">
                  <c:v>28.09</c:v>
                </c:pt>
                <c:pt idx="15" formatCode="0">
                  <c:v>44.819999999999993</c:v>
                </c:pt>
                <c:pt idx="16" formatCode="0">
                  <c:v>128.82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AF-4F09-A2A1-07AB9ED3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51712"/>
        <c:axId val="114082560"/>
      </c:scatterChart>
      <c:valAx>
        <c:axId val="11405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82560"/>
        <c:crosses val="autoZero"/>
        <c:crossBetween val="midCat"/>
      </c:valAx>
      <c:valAx>
        <c:axId val="11408256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51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38-4FB0-B559-38043B2B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67328"/>
        <c:axId val="114068864"/>
      </c:scatterChart>
      <c:valAx>
        <c:axId val="1140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068864"/>
        <c:crosses val="autoZero"/>
        <c:crossBetween val="midCat"/>
      </c:valAx>
      <c:valAx>
        <c:axId val="11406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067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'3531 (2)'!$B$40:$B$42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'3531 (2)'!$E$40:$E$42</c:f>
              <c:numCache>
                <c:formatCode>General</c:formatCode>
                <c:ptCount val="3"/>
                <c:pt idx="0">
                  <c:v>20.579000000000001</c:v>
                </c:pt>
                <c:pt idx="1">
                  <c:v>21.762</c:v>
                </c:pt>
                <c:pt idx="2">
                  <c:v>22.945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18-444C-A3ED-62AE4E15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65824"/>
        <c:axId val="93171712"/>
      </c:scatterChart>
      <c:valAx>
        <c:axId val="93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171712"/>
        <c:crosses val="autoZero"/>
        <c:crossBetween val="midCat"/>
      </c:valAx>
      <c:valAx>
        <c:axId val="93171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165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'2151 (2)'!$C$7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'2151 (2)'!$B$9:$B$24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'2151 (2)'!$C$9:$C$24</c:f>
              <c:numCache>
                <c:formatCode>General</c:formatCode>
                <c:ptCount val="16"/>
                <c:pt idx="0">
                  <c:v>0.7</c:v>
                </c:pt>
                <c:pt idx="1">
                  <c:v>1.8</c:v>
                </c:pt>
                <c:pt idx="2">
                  <c:v>3.4</c:v>
                </c:pt>
                <c:pt idx="3">
                  <c:v>4.5999999999999996</c:v>
                </c:pt>
                <c:pt idx="4">
                  <c:v>5.21</c:v>
                </c:pt>
                <c:pt idx="5">
                  <c:v>7</c:v>
                </c:pt>
                <c:pt idx="6">
                  <c:v>9.4700000000000006</c:v>
                </c:pt>
                <c:pt idx="7">
                  <c:v>11.15</c:v>
                </c:pt>
                <c:pt idx="8">
                  <c:v>12.71</c:v>
                </c:pt>
                <c:pt idx="9">
                  <c:v>14.21</c:v>
                </c:pt>
                <c:pt idx="10">
                  <c:v>15.56</c:v>
                </c:pt>
                <c:pt idx="11">
                  <c:v>16.78</c:v>
                </c:pt>
                <c:pt idx="12">
                  <c:v>17.98</c:v>
                </c:pt>
                <c:pt idx="13">
                  <c:v>19</c:v>
                </c:pt>
                <c:pt idx="14">
                  <c:v>20.41</c:v>
                </c:pt>
                <c:pt idx="15" formatCode="0">
                  <c:v>34.509999999999991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E9-4B40-ABE7-5E1F225E1AFA}"/>
            </c:ext>
          </c:extLst>
        </c:ser>
        <c:ser>
          <c:idx val="2"/>
          <c:order val="1"/>
          <c:tx>
            <c:strRef>
              <c:f>'2151 (2)'!$D$7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'2151 (2)'!$B$9:$B$24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</c:numCache>
            </c:numRef>
          </c:xVal>
          <c:yVal>
            <c:numRef>
              <c:f>'2151 (2)'!$F$9:$F$24</c:f>
              <c:numCache>
                <c:formatCode>General</c:formatCode>
                <c:ptCount val="16"/>
                <c:pt idx="0">
                  <c:v>-0.05</c:v>
                </c:pt>
                <c:pt idx="1">
                  <c:v>-0.05</c:v>
                </c:pt>
                <c:pt idx="2">
                  <c:v>-0.05</c:v>
                </c:pt>
                <c:pt idx="3">
                  <c:v>0.05</c:v>
                </c:pt>
                <c:pt idx="4">
                  <c:v>0.1</c:v>
                </c:pt>
                <c:pt idx="5">
                  <c:v>0.87</c:v>
                </c:pt>
                <c:pt idx="6">
                  <c:v>3.07</c:v>
                </c:pt>
                <c:pt idx="7">
                  <c:v>5.62</c:v>
                </c:pt>
                <c:pt idx="8">
                  <c:v>8.3800000000000008</c:v>
                </c:pt>
                <c:pt idx="9">
                  <c:v>11.86</c:v>
                </c:pt>
                <c:pt idx="10">
                  <c:v>15.79</c:v>
                </c:pt>
                <c:pt idx="11">
                  <c:v>19.670000000000002</c:v>
                </c:pt>
                <c:pt idx="12">
                  <c:v>24.12</c:v>
                </c:pt>
                <c:pt idx="13">
                  <c:v>28.56</c:v>
                </c:pt>
                <c:pt idx="14">
                  <c:v>32.549999999999997</c:v>
                </c:pt>
                <c:pt idx="15" formatCode="0">
                  <c:v>74.774999999999977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E9-4B40-ABE7-5E1F225E1AFA}"/>
            </c:ext>
          </c:extLst>
        </c:ser>
        <c:ser>
          <c:idx val="0"/>
          <c:order val="2"/>
          <c:tx>
            <c:strRef>
              <c:f>'2151 (2)'!$E$7</c:f>
              <c:strCache>
                <c:ptCount val="1"/>
                <c:pt idx="0">
                  <c:v>alt bv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ysDash"/>
            </a:ln>
          </c:spPr>
          <c:marker>
            <c:symbol val="none"/>
          </c:marker>
          <c:xVal>
            <c:numRef>
              <c:f>'2151 (2)'!$B$9:$B$25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200</c:v>
                </c:pt>
                <c:pt idx="16">
                  <c:v>400</c:v>
                </c:pt>
              </c:numCache>
            </c:numRef>
          </c:xVal>
          <c:yVal>
            <c:numRef>
              <c:f>'2151 (2)'!$E$9:$E$25</c:f>
              <c:numCache>
                <c:formatCode>General</c:formatCode>
                <c:ptCount val="17"/>
                <c:pt idx="0">
                  <c:v>0.7</c:v>
                </c:pt>
                <c:pt idx="1">
                  <c:v>1.8</c:v>
                </c:pt>
                <c:pt idx="2">
                  <c:v>3.4</c:v>
                </c:pt>
                <c:pt idx="3">
                  <c:v>4.5999999999999996</c:v>
                </c:pt>
                <c:pt idx="4">
                  <c:v>5.6</c:v>
                </c:pt>
                <c:pt idx="5">
                  <c:v>9.1</c:v>
                </c:pt>
                <c:pt idx="6">
                  <c:v>12.311000000000002</c:v>
                </c:pt>
                <c:pt idx="7">
                  <c:v>14.495000000000001</c:v>
                </c:pt>
                <c:pt idx="8">
                  <c:v>16.523000000000003</c:v>
                </c:pt>
                <c:pt idx="9">
                  <c:v>18.473000000000003</c:v>
                </c:pt>
                <c:pt idx="10">
                  <c:v>20.228000000000002</c:v>
                </c:pt>
                <c:pt idx="11">
                  <c:v>21.814000000000004</c:v>
                </c:pt>
                <c:pt idx="12">
                  <c:v>23.374000000000002</c:v>
                </c:pt>
                <c:pt idx="13">
                  <c:v>24.7</c:v>
                </c:pt>
                <c:pt idx="14">
                  <c:v>26.533000000000001</c:v>
                </c:pt>
                <c:pt idx="15">
                  <c:v>44.862999999999992</c:v>
                </c:pt>
                <c:pt idx="16">
                  <c:v>81.522999999999996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E9-4B40-ABE7-5E1F225E1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802688"/>
        <c:axId val="94804608"/>
      </c:scatterChart>
      <c:valAx>
        <c:axId val="94802688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04608"/>
        <c:crosses val="autoZero"/>
        <c:crossBetween val="midCat"/>
      </c:valAx>
      <c:valAx>
        <c:axId val="948046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02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'2151 (2)'!$B$40:$B$42</c:f>
              <c:numCache>
                <c:formatCode>General</c:formatCode>
                <c:ptCount val="3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</c:numCache>
            </c:numRef>
          </c:xVal>
          <c:yVal>
            <c:numRef>
              <c:f>'2151 (2)'!$E$40:$E$42</c:f>
              <c:numCache>
                <c:formatCode>General</c:formatCode>
                <c:ptCount val="3"/>
                <c:pt idx="0">
                  <c:v>23.374000000000002</c:v>
                </c:pt>
                <c:pt idx="1">
                  <c:v>24.7</c:v>
                </c:pt>
                <c:pt idx="2">
                  <c:v>26.533000000000001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80-4115-A39B-C4F0AC6D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63296"/>
        <c:axId val="97064832"/>
      </c:scatterChart>
      <c:valAx>
        <c:axId val="970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064832"/>
        <c:crosses val="autoZero"/>
        <c:crossBetween val="midCat"/>
      </c:valAx>
      <c:valAx>
        <c:axId val="9706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063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6.7286526684164474E-2"/>
                  <c:y val="-2.741907261592301E-2"/>
                </c:manualLayout>
              </c:layout>
              <c:numFmt formatCode="#,##0.000000" sourceLinked="0"/>
            </c:trendlineLbl>
          </c:trendline>
          <c:xVal>
            <c:numRef>
              <c:f>'1497'!$B$40:$B$46</c:f>
              <c:numCache>
                <c:formatCode>General</c:formatCode>
                <c:ptCount val="7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xVal>
          <c:yVal>
            <c:numRef>
              <c:f>'1497'!$E$40:$E$46</c:f>
              <c:numCache>
                <c:formatCode>General</c:formatCode>
                <c:ptCount val="7"/>
                <c:pt idx="0">
                  <c:v>19.190000000000001</c:v>
                </c:pt>
                <c:pt idx="1">
                  <c:v>20.260000000000002</c:v>
                </c:pt>
                <c:pt idx="2">
                  <c:v>21.21</c:v>
                </c:pt>
                <c:pt idx="3" formatCode="0.0">
                  <c:v>18.200000000000003</c:v>
                </c:pt>
                <c:pt idx="4" formatCode="0.0">
                  <c:v>19.21</c:v>
                </c:pt>
                <c:pt idx="5" formatCode="0.0">
                  <c:v>20.220000000000002</c:v>
                </c:pt>
                <c:pt idx="6" formatCode="0.0">
                  <c:v>21.230000000000004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0B-4AC3-8514-8361276B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44320"/>
        <c:axId val="130745856"/>
      </c:scatterChart>
      <c:valAx>
        <c:axId val="1307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745856"/>
        <c:crosses val="autoZero"/>
        <c:crossBetween val="midCat"/>
      </c:valAx>
      <c:valAx>
        <c:axId val="13074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744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compare!$C$7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compare!$B$9:$B$25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compare!$C$9:$C$25</c:f>
              <c:numCache>
                <c:formatCode>General</c:formatCode>
                <c:ptCount val="17"/>
                <c:pt idx="0">
                  <c:v>2.5099999999999998</c:v>
                </c:pt>
                <c:pt idx="1">
                  <c:v>3.3</c:v>
                </c:pt>
                <c:pt idx="2">
                  <c:v>4.22</c:v>
                </c:pt>
                <c:pt idx="3">
                  <c:v>5.3</c:v>
                </c:pt>
                <c:pt idx="4">
                  <c:v>5.99</c:v>
                </c:pt>
                <c:pt idx="5">
                  <c:v>8.2100000000000009</c:v>
                </c:pt>
                <c:pt idx="6">
                  <c:v>12.4</c:v>
                </c:pt>
                <c:pt idx="7">
                  <c:v>16.86</c:v>
                </c:pt>
                <c:pt idx="8">
                  <c:v>21.58</c:v>
                </c:pt>
                <c:pt idx="9">
                  <c:v>26.13</c:v>
                </c:pt>
                <c:pt idx="10">
                  <c:v>30.42</c:v>
                </c:pt>
                <c:pt idx="11">
                  <c:v>34.83</c:v>
                </c:pt>
                <c:pt idx="12">
                  <c:v>38.85</c:v>
                </c:pt>
                <c:pt idx="13">
                  <c:v>43.85</c:v>
                </c:pt>
                <c:pt idx="14">
                  <c:v>48.42</c:v>
                </c:pt>
                <c:pt idx="15" formatCode="0">
                  <c:v>72.416666666666671</c:v>
                </c:pt>
                <c:pt idx="16" formatCode="0">
                  <c:v>192.04166666666669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C1-4FAD-AAF5-4CE97B78ACFC}"/>
            </c:ext>
          </c:extLst>
        </c:ser>
        <c:ser>
          <c:idx val="1"/>
          <c:order val="1"/>
          <c:tx>
            <c:strRef>
              <c:f>compare!$D$7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compare!$B$9:$B$25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compare!$D$9:$D$25</c:f>
              <c:numCache>
                <c:formatCode>General</c:formatCode>
                <c:ptCount val="17"/>
                <c:pt idx="0">
                  <c:v>0.5</c:v>
                </c:pt>
                <c:pt idx="1">
                  <c:v>1.31</c:v>
                </c:pt>
                <c:pt idx="2">
                  <c:v>2.31</c:v>
                </c:pt>
                <c:pt idx="3">
                  <c:v>3.35</c:v>
                </c:pt>
                <c:pt idx="4">
                  <c:v>4.09</c:v>
                </c:pt>
                <c:pt idx="5">
                  <c:v>5.85</c:v>
                </c:pt>
                <c:pt idx="6">
                  <c:v>7.73</c:v>
                </c:pt>
                <c:pt idx="7">
                  <c:v>9.24</c:v>
                </c:pt>
                <c:pt idx="8">
                  <c:v>10.64</c:v>
                </c:pt>
                <c:pt idx="9">
                  <c:v>11.82</c:v>
                </c:pt>
                <c:pt idx="10">
                  <c:v>12.97</c:v>
                </c:pt>
                <c:pt idx="11">
                  <c:v>14.07</c:v>
                </c:pt>
                <c:pt idx="12">
                  <c:v>14.92</c:v>
                </c:pt>
                <c:pt idx="13">
                  <c:v>15.83</c:v>
                </c:pt>
                <c:pt idx="14">
                  <c:v>16.79</c:v>
                </c:pt>
                <c:pt idx="15" formatCode="0">
                  <c:v>21.456666666666663</c:v>
                </c:pt>
                <c:pt idx="16" formatCode="0">
                  <c:v>44.831666666666656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C1-4FAD-AAF5-4CE97B78ACFC}"/>
            </c:ext>
          </c:extLst>
        </c:ser>
        <c:ser>
          <c:idx val="2"/>
          <c:order val="2"/>
          <c:tx>
            <c:strRef>
              <c:f>compare!$E$7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compare!$B$9:$B$25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compare!$E$9:$E$25</c:f>
              <c:numCache>
                <c:formatCode>General</c:formatCode>
                <c:ptCount val="17"/>
                <c:pt idx="0">
                  <c:v>0.06</c:v>
                </c:pt>
                <c:pt idx="1">
                  <c:v>0.12</c:v>
                </c:pt>
                <c:pt idx="2">
                  <c:v>0.06</c:v>
                </c:pt>
                <c:pt idx="3">
                  <c:v>0.31</c:v>
                </c:pt>
                <c:pt idx="4">
                  <c:v>0.49</c:v>
                </c:pt>
                <c:pt idx="5">
                  <c:v>0.74</c:v>
                </c:pt>
                <c:pt idx="6">
                  <c:v>2.71</c:v>
                </c:pt>
                <c:pt idx="7">
                  <c:v>5.73</c:v>
                </c:pt>
                <c:pt idx="8">
                  <c:v>9.3000000000000007</c:v>
                </c:pt>
                <c:pt idx="9">
                  <c:v>12.63</c:v>
                </c:pt>
                <c:pt idx="10">
                  <c:v>15.83</c:v>
                </c:pt>
                <c:pt idx="11">
                  <c:v>19.28</c:v>
                </c:pt>
                <c:pt idx="12">
                  <c:v>22.36</c:v>
                </c:pt>
                <c:pt idx="13">
                  <c:v>26.12</c:v>
                </c:pt>
                <c:pt idx="14">
                  <c:v>29.81</c:v>
                </c:pt>
                <c:pt idx="15" formatCode="0">
                  <c:v>48.446666666666673</c:v>
                </c:pt>
                <c:pt idx="16" formatCode="0">
                  <c:v>141.57166666666666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C1-4FAD-AAF5-4CE97B78ACFC}"/>
            </c:ext>
          </c:extLst>
        </c:ser>
        <c:ser>
          <c:idx val="3"/>
          <c:order val="3"/>
          <c:tx>
            <c:strRef>
              <c:f>compare!$H$7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compare!$G$9:$G$25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compare!$H$9:$H$25</c:f>
              <c:numCache>
                <c:formatCode>General</c:formatCode>
                <c:ptCount val="17"/>
                <c:pt idx="0">
                  <c:v>2.16</c:v>
                </c:pt>
                <c:pt idx="1">
                  <c:v>2.91</c:v>
                </c:pt>
                <c:pt idx="2">
                  <c:v>3.58</c:v>
                </c:pt>
                <c:pt idx="3">
                  <c:v>4.26</c:v>
                </c:pt>
                <c:pt idx="4">
                  <c:v>4.68</c:v>
                </c:pt>
                <c:pt idx="5">
                  <c:v>6.69</c:v>
                </c:pt>
                <c:pt idx="6">
                  <c:v>10.56</c:v>
                </c:pt>
                <c:pt idx="7">
                  <c:v>14.74</c:v>
                </c:pt>
                <c:pt idx="8">
                  <c:v>19.02</c:v>
                </c:pt>
                <c:pt idx="9">
                  <c:v>23.31</c:v>
                </c:pt>
                <c:pt idx="10">
                  <c:v>27.47</c:v>
                </c:pt>
                <c:pt idx="11">
                  <c:v>31.54</c:v>
                </c:pt>
                <c:pt idx="12">
                  <c:v>35.700000000000003</c:v>
                </c:pt>
                <c:pt idx="13">
                  <c:v>40.14</c:v>
                </c:pt>
                <c:pt idx="14">
                  <c:v>44.23</c:v>
                </c:pt>
                <c:pt idx="15" formatCode="0">
                  <c:v>65.613333333333316</c:v>
                </c:pt>
                <c:pt idx="16" formatCode="0">
                  <c:v>172.23833333333323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C1-4FAD-AAF5-4CE97B78ACFC}"/>
            </c:ext>
          </c:extLst>
        </c:ser>
        <c:ser>
          <c:idx val="4"/>
          <c:order val="4"/>
          <c:tx>
            <c:strRef>
              <c:f>compare!$I$7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compare!$G$9:$G$25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compare!$I$9:$I$25</c:f>
              <c:numCache>
                <c:formatCode>General</c:formatCode>
                <c:ptCount val="17"/>
                <c:pt idx="0">
                  <c:v>0.52</c:v>
                </c:pt>
                <c:pt idx="1">
                  <c:v>1.17</c:v>
                </c:pt>
                <c:pt idx="2">
                  <c:v>1.81</c:v>
                </c:pt>
                <c:pt idx="3">
                  <c:v>2.4500000000000002</c:v>
                </c:pt>
                <c:pt idx="4">
                  <c:v>2.85</c:v>
                </c:pt>
                <c:pt idx="5">
                  <c:v>4.08</c:v>
                </c:pt>
                <c:pt idx="6">
                  <c:v>5.59</c:v>
                </c:pt>
                <c:pt idx="7">
                  <c:v>6.78</c:v>
                </c:pt>
                <c:pt idx="8">
                  <c:v>7.89</c:v>
                </c:pt>
                <c:pt idx="9">
                  <c:v>8.9</c:v>
                </c:pt>
                <c:pt idx="10">
                  <c:v>9.89</c:v>
                </c:pt>
                <c:pt idx="11">
                  <c:v>10.73</c:v>
                </c:pt>
                <c:pt idx="12">
                  <c:v>11.67</c:v>
                </c:pt>
                <c:pt idx="13">
                  <c:v>12.53</c:v>
                </c:pt>
                <c:pt idx="14">
                  <c:v>13.31</c:v>
                </c:pt>
                <c:pt idx="15" formatCode="0">
                  <c:v>17.423333333333332</c:v>
                </c:pt>
                <c:pt idx="16" formatCode="0">
                  <c:v>37.923333333333339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0C1-4FAD-AAF5-4CE97B78ACFC}"/>
            </c:ext>
          </c:extLst>
        </c:ser>
        <c:ser>
          <c:idx val="5"/>
          <c:order val="5"/>
          <c:tx>
            <c:strRef>
              <c:f>compare!$J$7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compare!$G$9:$G$25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compare!$J$9:$J$25</c:f>
              <c:numCache>
                <c:formatCode>General</c:formatCode>
                <c:ptCount val="17"/>
                <c:pt idx="0">
                  <c:v>-0.18</c:v>
                </c:pt>
                <c:pt idx="1">
                  <c:v>-0.18</c:v>
                </c:pt>
                <c:pt idx="2">
                  <c:v>-0.25</c:v>
                </c:pt>
                <c:pt idx="3">
                  <c:v>0.31</c:v>
                </c:pt>
                <c:pt idx="4">
                  <c:v>0.43</c:v>
                </c:pt>
                <c:pt idx="5">
                  <c:v>1.36</c:v>
                </c:pt>
                <c:pt idx="6">
                  <c:v>3.51</c:v>
                </c:pt>
                <c:pt idx="7">
                  <c:v>6.53</c:v>
                </c:pt>
                <c:pt idx="8">
                  <c:v>9.92</c:v>
                </c:pt>
                <c:pt idx="9">
                  <c:v>13</c:v>
                </c:pt>
                <c:pt idx="10">
                  <c:v>16.14</c:v>
                </c:pt>
                <c:pt idx="11">
                  <c:v>19.34</c:v>
                </c:pt>
                <c:pt idx="12">
                  <c:v>23.04</c:v>
                </c:pt>
                <c:pt idx="13">
                  <c:v>26.24</c:v>
                </c:pt>
                <c:pt idx="14">
                  <c:v>29.57</c:v>
                </c:pt>
                <c:pt idx="15" formatCode="0">
                  <c:v>45.873333333333335</c:v>
                </c:pt>
                <c:pt idx="16" formatCode="0">
                  <c:v>127.49833333333336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0C1-4FAD-AAF5-4CE97B78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51712"/>
        <c:axId val="114082560"/>
      </c:scatterChart>
      <c:valAx>
        <c:axId val="11405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82560"/>
        <c:crosses val="autoZero"/>
        <c:crossBetween val="midCat"/>
      </c:valAx>
      <c:valAx>
        <c:axId val="11408256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51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'1497'!$D$7</c:f>
              <c:strCache>
                <c:ptCount val="1"/>
                <c:pt idx="0">
                  <c:v>co wogas</c:v>
                </c:pt>
              </c:strCache>
            </c:strRef>
          </c:tx>
          <c:spPr>
            <a:ln w="9525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'1497'!$B$9:$B$25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'1497'!$D$9:$D$25</c:f>
              <c:numCache>
                <c:formatCode>General</c:formatCode>
                <c:ptCount val="17"/>
                <c:pt idx="0">
                  <c:v>5.15</c:v>
                </c:pt>
                <c:pt idx="1">
                  <c:v>7.46</c:v>
                </c:pt>
                <c:pt idx="2">
                  <c:v>9.5299999999999994</c:v>
                </c:pt>
                <c:pt idx="3">
                  <c:v>11.45</c:v>
                </c:pt>
                <c:pt idx="4">
                  <c:v>12.49</c:v>
                </c:pt>
                <c:pt idx="5">
                  <c:v>16.510000000000002</c:v>
                </c:pt>
                <c:pt idx="6">
                  <c:v>21.89</c:v>
                </c:pt>
                <c:pt idx="7">
                  <c:v>27.09</c:v>
                </c:pt>
                <c:pt idx="8">
                  <c:v>32.659999999999997</c:v>
                </c:pt>
                <c:pt idx="9">
                  <c:v>37.39</c:v>
                </c:pt>
                <c:pt idx="10">
                  <c:v>39.5</c:v>
                </c:pt>
                <c:pt idx="11">
                  <c:v>41.31</c:v>
                </c:pt>
                <c:pt idx="12">
                  <c:v>43.23</c:v>
                </c:pt>
                <c:pt idx="13">
                  <c:v>45.9</c:v>
                </c:pt>
                <c:pt idx="14">
                  <c:v>48.04</c:v>
                </c:pt>
                <c:pt idx="15" formatCode="0">
                  <c:v>60.153333333333336</c:v>
                </c:pt>
                <c:pt idx="16" formatCode="0">
                  <c:v>120.27833333333336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0F-4A0A-B5BB-2D6F364178DB}"/>
            </c:ext>
          </c:extLst>
        </c:ser>
        <c:ser>
          <c:idx val="1"/>
          <c:order val="1"/>
          <c:tx>
            <c:strRef>
              <c:f>'1497'!$E$7</c:f>
              <c:strCache>
                <c:ptCount val="1"/>
                <c:pt idx="0">
                  <c:v>bv force</c:v>
                </c:pt>
              </c:strCache>
            </c:strRef>
          </c:tx>
          <c:spPr>
            <a:ln w="95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'1497'!$B$9:$B$25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'1497'!$E$9:$E$25</c:f>
              <c:numCache>
                <c:formatCode>General</c:formatCode>
                <c:ptCount val="17"/>
                <c:pt idx="0">
                  <c:v>2.89</c:v>
                </c:pt>
                <c:pt idx="1">
                  <c:v>4.34</c:v>
                </c:pt>
                <c:pt idx="2">
                  <c:v>5.61</c:v>
                </c:pt>
                <c:pt idx="3">
                  <c:v>6.68</c:v>
                </c:pt>
                <c:pt idx="4">
                  <c:v>7.19</c:v>
                </c:pt>
                <c:pt idx="5">
                  <c:v>9.11</c:v>
                </c:pt>
                <c:pt idx="6">
                  <c:v>11.34</c:v>
                </c:pt>
                <c:pt idx="7">
                  <c:v>13.03</c:v>
                </c:pt>
                <c:pt idx="8">
                  <c:v>14.63</c:v>
                </c:pt>
                <c:pt idx="9">
                  <c:v>16</c:v>
                </c:pt>
                <c:pt idx="10">
                  <c:v>17.18</c:v>
                </c:pt>
                <c:pt idx="11">
                  <c:v>18.239999999999998</c:v>
                </c:pt>
                <c:pt idx="12">
                  <c:v>19.190000000000001</c:v>
                </c:pt>
                <c:pt idx="13">
                  <c:v>20.260000000000002</c:v>
                </c:pt>
                <c:pt idx="14">
                  <c:v>21.21</c:v>
                </c:pt>
                <c:pt idx="15" formatCode="0">
                  <c:v>26.28</c:v>
                </c:pt>
                <c:pt idx="16" formatCode="0">
                  <c:v>51.529999999999994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0F-4A0A-B5BB-2D6F364178DB}"/>
            </c:ext>
          </c:extLst>
        </c:ser>
        <c:ser>
          <c:idx val="2"/>
          <c:order val="2"/>
          <c:tx>
            <c:strRef>
              <c:f>'1497'!$F$7</c:f>
              <c:strCache>
                <c:ptCount val="1"/>
                <c:pt idx="0">
                  <c:v>mv force</c:v>
                </c:pt>
              </c:strCache>
            </c:strRef>
          </c:tx>
          <c:spPr>
            <a:ln w="952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xVal>
            <c:numRef>
              <c:f>'1497'!$B$9:$B$25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  <c:pt idx="15">
                  <c:v>150</c:v>
                </c:pt>
                <c:pt idx="16">
                  <c:v>400</c:v>
                </c:pt>
              </c:numCache>
            </c:numRef>
          </c:xVal>
          <c:yVal>
            <c:numRef>
              <c:f>'1497'!$F$9:$F$25</c:f>
              <c:numCache>
                <c:formatCode>General</c:formatCode>
                <c:ptCount val="17"/>
                <c:pt idx="0">
                  <c:v>0.2</c:v>
                </c:pt>
                <c:pt idx="1">
                  <c:v>0.87</c:v>
                </c:pt>
                <c:pt idx="2">
                  <c:v>1.48</c:v>
                </c:pt>
                <c:pt idx="3">
                  <c:v>2.4500000000000002</c:v>
                </c:pt>
                <c:pt idx="4">
                  <c:v>2.91</c:v>
                </c:pt>
                <c:pt idx="5">
                  <c:v>5.1100000000000003</c:v>
                </c:pt>
                <c:pt idx="6">
                  <c:v>8.18</c:v>
                </c:pt>
                <c:pt idx="7">
                  <c:v>11.75</c:v>
                </c:pt>
                <c:pt idx="8">
                  <c:v>15.79</c:v>
                </c:pt>
                <c:pt idx="9">
                  <c:v>18.8</c:v>
                </c:pt>
                <c:pt idx="10">
                  <c:v>19.88</c:v>
                </c:pt>
                <c:pt idx="11">
                  <c:v>20.7</c:v>
                </c:pt>
                <c:pt idx="12">
                  <c:v>21.72</c:v>
                </c:pt>
                <c:pt idx="13">
                  <c:v>22.79</c:v>
                </c:pt>
                <c:pt idx="14">
                  <c:v>24.02</c:v>
                </c:pt>
                <c:pt idx="15" formatCode="0">
                  <c:v>29.743333333333336</c:v>
                </c:pt>
                <c:pt idx="16" formatCode="0">
                  <c:v>58.493333333333354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0F-4A0A-B5BB-2D6F3641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66176"/>
        <c:axId val="92468352"/>
      </c:scatterChart>
      <c:valAx>
        <c:axId val="92466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68352"/>
        <c:crosses val="autoZero"/>
        <c:crossBetween val="midCat"/>
      </c:valAx>
      <c:valAx>
        <c:axId val="9246835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force</a:t>
                </a:r>
                <a:r>
                  <a:rPr lang="en-US" sz="1000" baseline="0"/>
                  <a:t>  lbs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66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185372</xdr:colOff>
      <xdr:row>4</xdr:row>
      <xdr:rowOff>188546</xdr:rowOff>
    </xdr:from>
    <xdr:to>
      <xdr:col>20</xdr:col>
      <xdr:colOff>312372</xdr:colOff>
      <xdr:row>22</xdr:row>
      <xdr:rowOff>184312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27E64F-2450-4B2C-8E18-31A85F4D4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80962</xdr:colOff>
      <xdr:row>33</xdr:row>
      <xdr:rowOff>66675</xdr:rowOff>
    </xdr:from>
    <xdr:to>
      <xdr:col>18</xdr:col>
      <xdr:colOff>385762</xdr:colOff>
      <xdr:row>47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399639-D616-433E-A2BC-E44A79139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180976</xdr:colOff>
      <xdr:row>4</xdr:row>
      <xdr:rowOff>184150</xdr:rowOff>
    </xdr:from>
    <xdr:to>
      <xdr:col>20</xdr:col>
      <xdr:colOff>307976</xdr:colOff>
      <xdr:row>22</xdr:row>
      <xdr:rowOff>179916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183174</xdr:colOff>
      <xdr:row>4</xdr:row>
      <xdr:rowOff>188546</xdr:rowOff>
    </xdr:from>
    <xdr:to>
      <xdr:col>20</xdr:col>
      <xdr:colOff>310174</xdr:colOff>
      <xdr:row>22</xdr:row>
      <xdr:rowOff>184312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180976</xdr:colOff>
      <xdr:row>4</xdr:row>
      <xdr:rowOff>188546</xdr:rowOff>
    </xdr:from>
    <xdr:to>
      <xdr:col>20</xdr:col>
      <xdr:colOff>307976</xdr:colOff>
      <xdr:row>22</xdr:row>
      <xdr:rowOff>184312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3</xdr:row>
          <xdr:rowOff>180975</xdr:rowOff>
        </xdr:from>
        <xdr:to>
          <xdr:col>7</xdr:col>
          <xdr:colOff>695325</xdr:colOff>
          <xdr:row>4</xdr:row>
          <xdr:rowOff>171450</xdr:rowOff>
        </xdr:to>
        <xdr:sp macro="" textlink="">
          <xdr:nvSpPr>
            <xdr:cNvPr id="10241" name="Button 1" descr="Valving Logic Psf Model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Copy to Compare Left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</xdr:row>
          <xdr:rowOff>180975</xdr:rowOff>
        </xdr:from>
        <xdr:to>
          <xdr:col>9</xdr:col>
          <xdr:colOff>609600</xdr:colOff>
          <xdr:row>4</xdr:row>
          <xdr:rowOff>171450</xdr:rowOff>
        </xdr:to>
        <xdr:sp macro="" textlink="">
          <xdr:nvSpPr>
            <xdr:cNvPr id="10242" name="Button 2" descr="Valving Logic Psf Model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Copy to Compare Right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180976</xdr:colOff>
      <xdr:row>4</xdr:row>
      <xdr:rowOff>184150</xdr:rowOff>
    </xdr:from>
    <xdr:to>
      <xdr:col>20</xdr:col>
      <xdr:colOff>307976</xdr:colOff>
      <xdr:row>22</xdr:row>
      <xdr:rowOff>179916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183906</xdr:colOff>
      <xdr:row>4</xdr:row>
      <xdr:rowOff>184150</xdr:rowOff>
    </xdr:from>
    <xdr:to>
      <xdr:col>20</xdr:col>
      <xdr:colOff>310906</xdr:colOff>
      <xdr:row>22</xdr:row>
      <xdr:rowOff>179916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183906</xdr:colOff>
      <xdr:row>4</xdr:row>
      <xdr:rowOff>184150</xdr:rowOff>
    </xdr:from>
    <xdr:to>
      <xdr:col>20</xdr:col>
      <xdr:colOff>310906</xdr:colOff>
      <xdr:row>22</xdr:row>
      <xdr:rowOff>179916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183906</xdr:colOff>
      <xdr:row>4</xdr:row>
      <xdr:rowOff>184150</xdr:rowOff>
    </xdr:from>
    <xdr:to>
      <xdr:col>20</xdr:col>
      <xdr:colOff>310906</xdr:colOff>
      <xdr:row>22</xdr:row>
      <xdr:rowOff>179916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183906</xdr:colOff>
      <xdr:row>4</xdr:row>
      <xdr:rowOff>184150</xdr:rowOff>
    </xdr:from>
    <xdr:to>
      <xdr:col>20</xdr:col>
      <xdr:colOff>310906</xdr:colOff>
      <xdr:row>22</xdr:row>
      <xdr:rowOff>179916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185372</xdr:colOff>
      <xdr:row>4</xdr:row>
      <xdr:rowOff>188546</xdr:rowOff>
    </xdr:from>
    <xdr:to>
      <xdr:col>20</xdr:col>
      <xdr:colOff>312372</xdr:colOff>
      <xdr:row>22</xdr:row>
      <xdr:rowOff>184312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42BF95-92BC-4E04-BD8D-76ECF007C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80962</xdr:colOff>
      <xdr:row>33</xdr:row>
      <xdr:rowOff>66675</xdr:rowOff>
    </xdr:from>
    <xdr:to>
      <xdr:col>18</xdr:col>
      <xdr:colOff>385762</xdr:colOff>
      <xdr:row>47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7B2735-943F-443C-9AE8-E7F775101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185372</xdr:colOff>
      <xdr:row>4</xdr:row>
      <xdr:rowOff>188546</xdr:rowOff>
    </xdr:from>
    <xdr:to>
      <xdr:col>20</xdr:col>
      <xdr:colOff>312372</xdr:colOff>
      <xdr:row>22</xdr:row>
      <xdr:rowOff>184312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3D59DD-EEBD-488E-A1B4-7A7B761A1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80962</xdr:colOff>
      <xdr:row>33</xdr:row>
      <xdr:rowOff>66675</xdr:rowOff>
    </xdr:from>
    <xdr:to>
      <xdr:col>18</xdr:col>
      <xdr:colOff>385762</xdr:colOff>
      <xdr:row>47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B5288B-446A-43BF-B2F2-1EA9E57F9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80962</xdr:colOff>
      <xdr:row>35</xdr:row>
      <xdr:rowOff>104775</xdr:rowOff>
    </xdr:from>
    <xdr:to>
      <xdr:col>19</xdr:col>
      <xdr:colOff>385762</xdr:colOff>
      <xdr:row>49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307731</xdr:colOff>
      <xdr:row>5</xdr:row>
      <xdr:rowOff>12700</xdr:rowOff>
    </xdr:from>
    <xdr:to>
      <xdr:col>20</xdr:col>
      <xdr:colOff>434731</xdr:colOff>
      <xdr:row>23</xdr:row>
      <xdr:rowOff>8466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371475</xdr:colOff>
      <xdr:row>5</xdr:row>
      <xdr:rowOff>28575</xdr:rowOff>
    </xdr:from>
    <xdr:to>
      <xdr:col>14</xdr:col>
      <xdr:colOff>371475</xdr:colOff>
      <xdr:row>22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9305925" y="981075"/>
          <a:ext cx="0" cy="3390900"/>
        </a:xfrm>
        <a:prstGeom prst="line">
          <a:avLst/>
        </a:prstGeom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180976</xdr:colOff>
      <xdr:row>4</xdr:row>
      <xdr:rowOff>184150</xdr:rowOff>
    </xdr:from>
    <xdr:to>
      <xdr:col>20</xdr:col>
      <xdr:colOff>307976</xdr:colOff>
      <xdr:row>22</xdr:row>
      <xdr:rowOff>179916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80962</xdr:colOff>
      <xdr:row>33</xdr:row>
      <xdr:rowOff>66675</xdr:rowOff>
    </xdr:from>
    <xdr:to>
      <xdr:col>18</xdr:col>
      <xdr:colOff>385762</xdr:colOff>
      <xdr:row>47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185372</xdr:colOff>
      <xdr:row>4</xdr:row>
      <xdr:rowOff>188546</xdr:rowOff>
    </xdr:from>
    <xdr:to>
      <xdr:col>20</xdr:col>
      <xdr:colOff>312372</xdr:colOff>
      <xdr:row>22</xdr:row>
      <xdr:rowOff>184312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80962</xdr:colOff>
      <xdr:row>33</xdr:row>
      <xdr:rowOff>66675</xdr:rowOff>
    </xdr:from>
    <xdr:to>
      <xdr:col>18</xdr:col>
      <xdr:colOff>385762</xdr:colOff>
      <xdr:row>47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185372</xdr:colOff>
      <xdr:row>4</xdr:row>
      <xdr:rowOff>188546</xdr:rowOff>
    </xdr:from>
    <xdr:to>
      <xdr:col>20</xdr:col>
      <xdr:colOff>312372</xdr:colOff>
      <xdr:row>22</xdr:row>
      <xdr:rowOff>184312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80962</xdr:colOff>
      <xdr:row>33</xdr:row>
      <xdr:rowOff>66675</xdr:rowOff>
    </xdr:from>
    <xdr:to>
      <xdr:col>18</xdr:col>
      <xdr:colOff>385762</xdr:colOff>
      <xdr:row>47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180976</xdr:colOff>
      <xdr:row>4</xdr:row>
      <xdr:rowOff>189593</xdr:rowOff>
    </xdr:from>
    <xdr:to>
      <xdr:col>20</xdr:col>
      <xdr:colOff>307976</xdr:colOff>
      <xdr:row>22</xdr:row>
      <xdr:rowOff>185359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80962</xdr:colOff>
      <xdr:row>33</xdr:row>
      <xdr:rowOff>104775</xdr:rowOff>
    </xdr:from>
    <xdr:to>
      <xdr:col>19</xdr:col>
      <xdr:colOff>385762</xdr:colOff>
      <xdr:row>47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61E2-BC57-46CA-A2EC-38E8AA929892}">
  <sheetPr transitionEvaluation="1" transitionEntry="1"/>
  <dimension ref="A1:Q46"/>
  <sheetViews>
    <sheetView showGridLines="0" tabSelected="1" zoomScaleNormal="100" workbookViewId="0">
      <selection activeCell="K4" sqref="K4"/>
    </sheetView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9.0999999999999984E-2</v>
      </c>
      <c r="D3" s="20">
        <f>INDEX(LINEST(D$21:D$23,($B$21:$B$23)^{1}),1)</f>
        <v>0.39349999999999996</v>
      </c>
      <c r="E3" s="20">
        <f>INDEX(LINEST(E$21:E$23,($B$21:$B$23)^{1}),1)</f>
        <v>3.9065750047272113E-2</v>
      </c>
      <c r="F3" s="20">
        <f>INDEX(LINEST(F$21:F$23,($B$21:$B$23)^{1}),1)</f>
        <v>0.30230869343086658</v>
      </c>
      <c r="H3" s="52" t="s">
        <v>32</v>
      </c>
    </row>
    <row r="4" spans="2:17" x14ac:dyDescent="0.25">
      <c r="C4" s="21">
        <f>INDEX(LINEST(C$22:C$23,($B$22:$B$23)^{1}),1,2)</f>
        <v>8.5500000000000025</v>
      </c>
      <c r="D4" s="21">
        <f>INDEX(LINEST(D$21:D$23,($B$21:$B$23)^{1}),1,2)</f>
        <v>-9.235000000000003</v>
      </c>
      <c r="E4" s="21">
        <f>INDEX(LINEST(E$21:E$23,($B$21:$B$23)^{1}),1,2)</f>
        <v>10.464697798753575</v>
      </c>
      <c r="F4" s="21">
        <f>INDEX(LINEST(F$21:F$23,($B$21:$B$23)^{1}),1,2)</f>
        <v>-2.7802284893578459</v>
      </c>
      <c r="H4" s="52"/>
    </row>
    <row r="6" spans="2:17" x14ac:dyDescent="0.25">
      <c r="B6" s="1" t="s">
        <v>27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3531</v>
      </c>
      <c r="C7" s="11" t="s">
        <v>5</v>
      </c>
      <c r="D7" s="15" t="s">
        <v>6</v>
      </c>
      <c r="E7" s="11" t="s">
        <v>62</v>
      </c>
      <c r="F7" s="15" t="s">
        <v>63</v>
      </c>
      <c r="G7" s="11" t="s">
        <v>64</v>
      </c>
      <c r="H7" s="15" t="s">
        <v>65</v>
      </c>
      <c r="I7" s="11" t="s">
        <v>62</v>
      </c>
      <c r="J7" s="45"/>
    </row>
    <row r="8" spans="2:17" x14ac:dyDescent="0.25">
      <c r="B8" s="2" t="s">
        <v>10</v>
      </c>
      <c r="C8" s="63"/>
      <c r="D8" s="8"/>
      <c r="E8" s="12" t="s">
        <v>67</v>
      </c>
      <c r="F8" s="80" t="s">
        <v>66</v>
      </c>
      <c r="G8" s="2"/>
      <c r="H8" s="2"/>
      <c r="I8" s="12" t="s">
        <v>66</v>
      </c>
      <c r="J8" s="45"/>
    </row>
    <row r="9" spans="2:17" x14ac:dyDescent="0.25">
      <c r="B9" s="3">
        <v>1</v>
      </c>
      <c r="C9" s="13">
        <v>0.51</v>
      </c>
      <c r="D9" s="17">
        <v>0.15</v>
      </c>
      <c r="E9" s="82">
        <f>I9*H9</f>
        <v>0.61291477736897704</v>
      </c>
      <c r="F9" s="84">
        <v>0.3282816163104364</v>
      </c>
      <c r="G9" s="35"/>
      <c r="H9" s="13">
        <v>1.1000000000000001</v>
      </c>
      <c r="I9" s="82">
        <v>0.55719525215361543</v>
      </c>
      <c r="J9" s="44"/>
    </row>
    <row r="10" spans="2:17" x14ac:dyDescent="0.25">
      <c r="B10" s="3">
        <v>2</v>
      </c>
      <c r="C10" s="13">
        <v>1.33</v>
      </c>
      <c r="D10" s="17">
        <v>0.15</v>
      </c>
      <c r="E10" s="82">
        <f t="shared" ref="E10:E24" si="0">I10*H10</f>
        <v>2.0995721226159927</v>
      </c>
      <c r="F10" s="84">
        <v>0.51876217162165084</v>
      </c>
      <c r="G10" s="35"/>
      <c r="H10" s="13">
        <v>1.5</v>
      </c>
      <c r="I10" s="82">
        <v>1.3997147484106618</v>
      </c>
      <c r="J10" s="44"/>
    </row>
    <row r="11" spans="2:17" x14ac:dyDescent="0.25">
      <c r="B11" s="3">
        <v>3</v>
      </c>
      <c r="C11" s="14">
        <v>2.4</v>
      </c>
      <c r="D11" s="18">
        <v>0.31</v>
      </c>
      <c r="E11" s="82">
        <f t="shared" si="0"/>
        <v>3.8016723303838091</v>
      </c>
      <c r="F11" s="85">
        <v>0.78116317867798757</v>
      </c>
      <c r="G11" s="74"/>
      <c r="H11" s="14">
        <v>1.6</v>
      </c>
      <c r="I11" s="82">
        <v>2.3760452064898807</v>
      </c>
      <c r="J11" s="46"/>
    </row>
    <row r="12" spans="2:17" x14ac:dyDescent="0.25">
      <c r="B12" s="3">
        <v>4</v>
      </c>
      <c r="C12" s="13">
        <v>3.54</v>
      </c>
      <c r="D12" s="17">
        <v>0.15</v>
      </c>
      <c r="E12" s="82">
        <f t="shared" si="0"/>
        <v>5.0639592776665854</v>
      </c>
      <c r="F12" s="84">
        <v>1.0451972924511557</v>
      </c>
      <c r="G12" s="35"/>
      <c r="H12" s="13">
        <v>1.6</v>
      </c>
      <c r="I12" s="82">
        <v>3.1649745485416156</v>
      </c>
      <c r="J12" s="44"/>
    </row>
    <row r="13" spans="2:17" x14ac:dyDescent="0.25">
      <c r="B13" s="3">
        <v>5</v>
      </c>
      <c r="C13" s="13">
        <v>4.32</v>
      </c>
      <c r="D13" s="17">
        <v>0.15</v>
      </c>
      <c r="E13" s="82">
        <f t="shared" si="0"/>
        <v>6.5160574606852588</v>
      </c>
      <c r="F13" s="84">
        <v>1.3469847770314474</v>
      </c>
      <c r="G13" s="35"/>
      <c r="H13" s="13">
        <v>1.7</v>
      </c>
      <c r="I13" s="82">
        <v>3.8329749768736816</v>
      </c>
      <c r="J13" s="44"/>
    </row>
    <row r="14" spans="2:17" x14ac:dyDescent="0.25">
      <c r="B14" s="3">
        <v>10</v>
      </c>
      <c r="C14" s="14">
        <v>6.24</v>
      </c>
      <c r="D14" s="18">
        <v>0.87</v>
      </c>
      <c r="E14" s="82">
        <f t="shared" si="0"/>
        <v>8.7142559013331393</v>
      </c>
      <c r="F14" s="85">
        <v>2.8929200229035392</v>
      </c>
      <c r="G14" s="75">
        <v>1.3</v>
      </c>
      <c r="H14" s="75">
        <v>1.45</v>
      </c>
      <c r="I14" s="82">
        <v>6.009831656091821</v>
      </c>
      <c r="J14" s="46"/>
    </row>
    <row r="15" spans="2:17" x14ac:dyDescent="0.25">
      <c r="B15" s="3">
        <v>20</v>
      </c>
      <c r="C15" s="13">
        <v>8.33</v>
      </c>
      <c r="D15" s="17">
        <v>2.86</v>
      </c>
      <c r="E15" s="82">
        <f t="shared" si="0"/>
        <v>10.833522177466746</v>
      </c>
      <c r="F15" s="84">
        <v>5.9281025640489702</v>
      </c>
      <c r="G15" s="76">
        <v>1.3</v>
      </c>
      <c r="H15" s="76">
        <v>1.25</v>
      </c>
      <c r="I15" s="83">
        <v>8.6668177419733965</v>
      </c>
      <c r="J15" s="44"/>
    </row>
    <row r="16" spans="2:17" x14ac:dyDescent="0.25">
      <c r="B16" s="3">
        <v>30</v>
      </c>
      <c r="C16" s="36">
        <v>9.8000000000000007</v>
      </c>
      <c r="D16" s="37">
        <v>5.1100000000000003</v>
      </c>
      <c r="E16" s="82">
        <f t="shared" si="0"/>
        <v>11.609518809492688</v>
      </c>
      <c r="F16" s="84">
        <v>8.7671086555927147</v>
      </c>
      <c r="G16" s="77">
        <v>1.3</v>
      </c>
      <c r="H16" s="77">
        <v>1.1000000000000001</v>
      </c>
      <c r="I16" s="83">
        <v>10.554108008629715</v>
      </c>
      <c r="J16" s="44"/>
    </row>
    <row r="17" spans="1:10" x14ac:dyDescent="0.25">
      <c r="B17" s="3">
        <v>40</v>
      </c>
      <c r="C17" s="36">
        <v>11.28</v>
      </c>
      <c r="D17" s="37">
        <v>8.1199999999999992</v>
      </c>
      <c r="E17" s="82">
        <f t="shared" si="0"/>
        <v>12.370417192281906</v>
      </c>
      <c r="F17" s="84">
        <v>11.455415951237104</v>
      </c>
      <c r="G17" s="77">
        <v>1.3</v>
      </c>
      <c r="H17" s="77">
        <v>1.08</v>
      </c>
      <c r="I17" s="83">
        <v>11.454089992853616</v>
      </c>
      <c r="J17" s="44"/>
    </row>
    <row r="18" spans="1:10" x14ac:dyDescent="0.25">
      <c r="A18" s="26">
        <f>E18-E17</f>
        <v>-6.6608021746743518E-2</v>
      </c>
      <c r="B18" s="3">
        <v>50</v>
      </c>
      <c r="C18" s="36">
        <v>12.67</v>
      </c>
      <c r="D18" s="37">
        <v>11.34</v>
      </c>
      <c r="E18" s="82">
        <f t="shared" si="0"/>
        <v>12.303809170535162</v>
      </c>
      <c r="F18" s="84">
        <v>14.029155257921989</v>
      </c>
      <c r="G18" s="77">
        <v>1.3</v>
      </c>
      <c r="H18" s="77">
        <v>1</v>
      </c>
      <c r="I18" s="83">
        <v>12.303809170535162</v>
      </c>
      <c r="J18" s="44"/>
    </row>
    <row r="19" spans="1:10" x14ac:dyDescent="0.25">
      <c r="A19" s="26">
        <f>E19-E18</f>
        <v>0.51645126401871622</v>
      </c>
      <c r="B19" s="3">
        <v>60</v>
      </c>
      <c r="C19" s="36">
        <v>13.77</v>
      </c>
      <c r="D19" s="37">
        <v>14.61</v>
      </c>
      <c r="E19" s="82">
        <f t="shared" si="0"/>
        <v>12.820260434553878</v>
      </c>
      <c r="F19" s="84">
        <v>16.538959839534222</v>
      </c>
      <c r="G19" s="77">
        <v>1.3</v>
      </c>
      <c r="H19" s="77">
        <v>0.98</v>
      </c>
      <c r="I19" s="83">
        <v>13.081898402605999</v>
      </c>
      <c r="J19" s="44"/>
    </row>
    <row r="20" spans="1:10" x14ac:dyDescent="0.25">
      <c r="A20" s="26">
        <f>E20-E19</f>
        <v>0.38431180491008377</v>
      </c>
      <c r="B20" s="3">
        <v>70</v>
      </c>
      <c r="C20" s="40">
        <v>14.82</v>
      </c>
      <c r="D20" s="41">
        <v>18.34</v>
      </c>
      <c r="E20" s="82">
        <f t="shared" si="0"/>
        <v>13.204572239463962</v>
      </c>
      <c r="F20" s="85">
        <v>19.022583212157222</v>
      </c>
      <c r="G20" s="78">
        <v>1.3</v>
      </c>
      <c r="H20" s="78">
        <v>0.96</v>
      </c>
      <c r="I20" s="83">
        <v>13.754762749441628</v>
      </c>
      <c r="J20" s="46"/>
    </row>
    <row r="21" spans="1:10" x14ac:dyDescent="0.25">
      <c r="A21" s="26">
        <f>E21-E20</f>
        <v>0.38389413082413171</v>
      </c>
      <c r="B21" s="3">
        <v>80</v>
      </c>
      <c r="C21" s="13">
        <v>15.83</v>
      </c>
      <c r="D21" s="17">
        <v>22.28</v>
      </c>
      <c r="E21" s="82">
        <f t="shared" si="0"/>
        <v>13.588466370288094</v>
      </c>
      <c r="F21" s="84">
        <v>21.524869214758066</v>
      </c>
      <c r="G21" s="76">
        <v>1.3</v>
      </c>
      <c r="H21" s="76">
        <v>0.94</v>
      </c>
      <c r="I21" s="83">
        <v>14.455815287540526</v>
      </c>
      <c r="J21" s="44"/>
    </row>
    <row r="22" spans="1:10" x14ac:dyDescent="0.25">
      <c r="A22" s="26">
        <f t="shared" ref="A22:A23" si="1">E22-E21</f>
        <v>0.39513179721446789</v>
      </c>
      <c r="B22" s="3">
        <v>90</v>
      </c>
      <c r="C22" s="13">
        <v>16.739999999999998</v>
      </c>
      <c r="D22" s="17">
        <v>26.11</v>
      </c>
      <c r="E22" s="82">
        <f t="shared" si="0"/>
        <v>13.983598167502562</v>
      </c>
      <c r="F22" s="84">
        <v>24.186749460126972</v>
      </c>
      <c r="G22" s="76">
        <v>1.3</v>
      </c>
      <c r="H22" s="76">
        <v>0.92</v>
      </c>
      <c r="I22" s="83">
        <v>15.199563225546262</v>
      </c>
      <c r="J22" s="44"/>
    </row>
    <row r="23" spans="1:10" x14ac:dyDescent="0.25">
      <c r="A23" s="5">
        <f t="shared" si="1"/>
        <v>0.38618320373097426</v>
      </c>
      <c r="B23" s="3">
        <v>100</v>
      </c>
      <c r="C23" s="14">
        <v>17.649999999999999</v>
      </c>
      <c r="D23" s="18">
        <v>30.15</v>
      </c>
      <c r="E23" s="82">
        <f t="shared" si="0"/>
        <v>14.369781371233536</v>
      </c>
      <c r="F23" s="85">
        <v>27.571043083375397</v>
      </c>
      <c r="G23" s="75">
        <v>1.3</v>
      </c>
      <c r="H23" s="75">
        <v>0.9</v>
      </c>
      <c r="I23" s="83">
        <v>15.966423745815041</v>
      </c>
      <c r="J23" s="46"/>
    </row>
    <row r="24" spans="1:10" x14ac:dyDescent="0.25">
      <c r="A24" s="26"/>
      <c r="B24" s="22">
        <v>200</v>
      </c>
      <c r="C24" s="48">
        <f>(C$3*$B24)+C$4</f>
        <v>26.75</v>
      </c>
      <c r="D24" s="48">
        <f>(D$3*$B24)+D$4</f>
        <v>69.464999999999989</v>
      </c>
      <c r="E24" s="82">
        <f t="shared" si="0"/>
        <v>19.8</v>
      </c>
      <c r="F24" s="81">
        <f>(F$3*$B24)+F$4</f>
        <v>57.681510196815474</v>
      </c>
      <c r="G24" s="86">
        <v>1.3</v>
      </c>
      <c r="H24" s="86">
        <v>0.9</v>
      </c>
      <c r="I24" s="83">
        <v>22</v>
      </c>
      <c r="J24" s="47"/>
    </row>
    <row r="25" spans="1:10" x14ac:dyDescent="0.25">
      <c r="A25" s="26"/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4" spans="1:6" x14ac:dyDescent="0.25">
      <c r="E34" s="25" t="s">
        <v>21</v>
      </c>
    </row>
    <row r="35" spans="1:6" x14ac:dyDescent="0.25">
      <c r="E35" s="19" t="s">
        <v>23</v>
      </c>
    </row>
    <row r="36" spans="1:6" x14ac:dyDescent="0.25">
      <c r="E36" s="20">
        <f>INDEX(LINEST(E$40:E$42,($B$40:$B$42)^{1}),1)</f>
        <v>3.9065750047272113E-2</v>
      </c>
    </row>
    <row r="37" spans="1:6" x14ac:dyDescent="0.25">
      <c r="E37" s="21">
        <f>INDEX(LINEST(E$40:E$42,($B$40:$B$42)^{1}),1,2)</f>
        <v>10.464697798753575</v>
      </c>
    </row>
    <row r="39" spans="1:6" x14ac:dyDescent="0.25">
      <c r="A39" s="26"/>
      <c r="B39" s="3">
        <v>70</v>
      </c>
      <c r="C39" s="5">
        <v>55.2</v>
      </c>
      <c r="D39" s="10">
        <v>41.31</v>
      </c>
      <c r="E39" s="14">
        <f>E20</f>
        <v>13.204572239463962</v>
      </c>
    </row>
    <row r="40" spans="1:6" x14ac:dyDescent="0.25">
      <c r="A40" s="26">
        <f>E40-E39</f>
        <v>0.38389413082413171</v>
      </c>
      <c r="B40" s="3">
        <v>80</v>
      </c>
      <c r="C40" s="4">
        <f t="shared" ref="C40:D42" si="2">C21</f>
        <v>15.83</v>
      </c>
      <c r="D40" s="9">
        <f t="shared" si="2"/>
        <v>22.28</v>
      </c>
      <c r="E40" s="13">
        <f>E21</f>
        <v>13.588466370288094</v>
      </c>
    </row>
    <row r="41" spans="1:6" x14ac:dyDescent="0.25">
      <c r="A41" s="26">
        <f t="shared" ref="A41:A42" si="3">E41-E40</f>
        <v>0.39513179721446789</v>
      </c>
      <c r="B41" s="3">
        <v>90</v>
      </c>
      <c r="C41" s="4">
        <f t="shared" si="2"/>
        <v>16.739999999999998</v>
      </c>
      <c r="D41" s="9">
        <f t="shared" si="2"/>
        <v>26.11</v>
      </c>
      <c r="E41" s="13">
        <f>E22</f>
        <v>13.983598167502562</v>
      </c>
    </row>
    <row r="42" spans="1:6" x14ac:dyDescent="0.25">
      <c r="A42" s="5">
        <f t="shared" si="3"/>
        <v>0.38618320373097426</v>
      </c>
      <c r="B42" s="3">
        <v>100</v>
      </c>
      <c r="C42" s="5">
        <f t="shared" si="2"/>
        <v>17.649999999999999</v>
      </c>
      <c r="D42" s="10">
        <f t="shared" si="2"/>
        <v>30.15</v>
      </c>
      <c r="E42" s="14">
        <f>E23</f>
        <v>14.369781371233536</v>
      </c>
    </row>
    <row r="43" spans="1:6" x14ac:dyDescent="0.25">
      <c r="B43" s="3">
        <v>70</v>
      </c>
      <c r="E43" s="23">
        <f>(E$36*$B43)+E$37</f>
        <v>13.199300302062623</v>
      </c>
    </row>
    <row r="44" spans="1:6" x14ac:dyDescent="0.25">
      <c r="A44" s="31">
        <f>E44-E43</f>
        <v>0.39065750047272019</v>
      </c>
      <c r="B44" s="3">
        <v>80</v>
      </c>
      <c r="E44" s="23">
        <f t="shared" ref="E44:E46" si="4">(E$36*$B44)+E$37</f>
        <v>13.589957802535343</v>
      </c>
      <c r="F44" s="28">
        <f>E44-E40</f>
        <v>1.4914322472492358E-3</v>
      </c>
    </row>
    <row r="45" spans="1:6" x14ac:dyDescent="0.25">
      <c r="A45" s="31">
        <f t="shared" ref="A45:A46" si="5">E45-E44</f>
        <v>0.39065750047272196</v>
      </c>
      <c r="B45" s="3">
        <v>90</v>
      </c>
      <c r="E45" s="23">
        <f t="shared" si="4"/>
        <v>13.980615303008065</v>
      </c>
      <c r="F45" s="28">
        <f t="shared" ref="F45:F46" si="6">E45-E41</f>
        <v>-2.9828644944966953E-3</v>
      </c>
    </row>
    <row r="46" spans="1:6" x14ac:dyDescent="0.25">
      <c r="A46" s="31">
        <f t="shared" si="5"/>
        <v>0.39065750047272019</v>
      </c>
      <c r="B46" s="3">
        <v>100</v>
      </c>
      <c r="E46" s="23">
        <f t="shared" si="4"/>
        <v>14.371272803480785</v>
      </c>
      <c r="F46" s="28">
        <f t="shared" si="6"/>
        <v>1.4914322472492358E-3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0.63900000000000001</v>
      </c>
      <c r="D3" s="20">
        <f>INDEX(LINEST(D$21:D$23,($B$21:$B$23)^{1}),1)</f>
        <v>0.63049999999999995</v>
      </c>
      <c r="E3" s="20">
        <f>INDEX(LINEST(E$21:E$23,($B$21:$B$23)^{1}),1)</f>
        <v>0.13199999999999992</v>
      </c>
      <c r="F3" s="20">
        <f>INDEX(LINEST(F$21:F$23,($B$21:$B$23)^{1}),1)</f>
        <v>0.47000000000000014</v>
      </c>
      <c r="H3" s="52" t="s">
        <v>34</v>
      </c>
    </row>
    <row r="4" spans="2:17" x14ac:dyDescent="0.25">
      <c r="C4" s="21">
        <f>INDEX(LINEST(C$22:C$23,($B$22:$B$23)^{1}),1,2)</f>
        <v>-5.6000000000000014</v>
      </c>
      <c r="D4" s="21">
        <f>INDEX(LINEST(D$21:D$23,($B$21:$B$23)^{1}),1,2)</f>
        <v>-10.421666666666667</v>
      </c>
      <c r="E4" s="21">
        <f>INDEX(LINEST(E$21:E$23,($B$21:$B$23)^{1}),1,2)</f>
        <v>5.2100000000000062</v>
      </c>
      <c r="F4" s="21">
        <f>INDEX(LINEST(F$21:F$23,($B$21:$B$23)^{1}),1,2)</f>
        <v>-16.10666666666668</v>
      </c>
      <c r="H4" s="52"/>
    </row>
    <row r="6" spans="2:17" x14ac:dyDescent="0.25">
      <c r="B6" s="1" t="s">
        <v>17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3253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7.99</v>
      </c>
      <c r="D9" s="9">
        <v>2.99</v>
      </c>
      <c r="E9" s="13">
        <v>0.69</v>
      </c>
      <c r="F9" s="17">
        <v>0.45</v>
      </c>
      <c r="G9" s="4">
        <v>5</v>
      </c>
      <c r="H9" s="4">
        <v>1.85</v>
      </c>
      <c r="I9" s="4">
        <v>-1.6</v>
      </c>
      <c r="J9" s="44">
        <f t="shared" ref="J9:J25" si="0">D9/$B9</f>
        <v>2.99</v>
      </c>
    </row>
    <row r="10" spans="2:17" x14ac:dyDescent="0.25">
      <c r="B10" s="3">
        <v>2</v>
      </c>
      <c r="C10" s="57">
        <v>8.7899999999999991</v>
      </c>
      <c r="D10" s="9">
        <v>3.73</v>
      </c>
      <c r="E10" s="13">
        <v>1.32</v>
      </c>
      <c r="F10" s="17">
        <v>0.53</v>
      </c>
      <c r="G10" s="4">
        <v>5.0599999999999996</v>
      </c>
      <c r="H10" s="4">
        <v>1.88</v>
      </c>
      <c r="I10" s="4">
        <v>-2.8</v>
      </c>
      <c r="J10" s="44">
        <f t="shared" si="0"/>
        <v>1.865</v>
      </c>
    </row>
    <row r="11" spans="2:17" x14ac:dyDescent="0.25">
      <c r="B11" s="3">
        <v>3</v>
      </c>
      <c r="C11" s="58">
        <v>9.4</v>
      </c>
      <c r="D11" s="10">
        <v>4.3</v>
      </c>
      <c r="E11" s="14">
        <v>1.83</v>
      </c>
      <c r="F11" s="18">
        <v>0.49</v>
      </c>
      <c r="G11" s="5">
        <v>5.0999999999999996</v>
      </c>
      <c r="H11" s="5">
        <v>1.98</v>
      </c>
      <c r="I11" s="5">
        <v>-4.5999999999999996</v>
      </c>
      <c r="J11" s="46">
        <f t="shared" si="0"/>
        <v>1.4333333333333333</v>
      </c>
    </row>
    <row r="12" spans="2:17" x14ac:dyDescent="0.25">
      <c r="B12" s="3">
        <v>4</v>
      </c>
      <c r="C12" s="57">
        <v>10</v>
      </c>
      <c r="D12" s="9">
        <v>4.87</v>
      </c>
      <c r="E12" s="13">
        <v>2.38</v>
      </c>
      <c r="F12" s="17">
        <v>0.49</v>
      </c>
      <c r="G12" s="4">
        <v>5.13</v>
      </c>
      <c r="H12" s="4">
        <v>2</v>
      </c>
      <c r="I12" s="4">
        <v>-6.4</v>
      </c>
      <c r="J12" s="44">
        <f t="shared" si="0"/>
        <v>1.2175</v>
      </c>
    </row>
    <row r="13" spans="2:17" x14ac:dyDescent="0.25">
      <c r="B13" s="3">
        <v>5</v>
      </c>
      <c r="C13" s="57">
        <v>10.49</v>
      </c>
      <c r="D13" s="9">
        <v>5.36</v>
      </c>
      <c r="E13" s="13">
        <v>2.92</v>
      </c>
      <c r="F13" s="17">
        <v>0.65</v>
      </c>
      <c r="G13" s="4">
        <v>5.13</v>
      </c>
      <c r="H13" s="4">
        <v>1.79</v>
      </c>
      <c r="I13" s="4">
        <v>-8.6999999999999993</v>
      </c>
      <c r="J13" s="44">
        <f t="shared" si="0"/>
        <v>1.0720000000000001</v>
      </c>
    </row>
    <row r="14" spans="2:17" x14ac:dyDescent="0.25">
      <c r="B14" s="3">
        <v>10</v>
      </c>
      <c r="C14" s="58">
        <v>12.7</v>
      </c>
      <c r="D14" s="10">
        <v>7.56</v>
      </c>
      <c r="E14" s="14">
        <v>4.91</v>
      </c>
      <c r="F14" s="18">
        <v>0.82</v>
      </c>
      <c r="G14" s="5">
        <v>5.14</v>
      </c>
      <c r="H14" s="5">
        <v>1.83</v>
      </c>
      <c r="I14" s="5">
        <v>-18.3</v>
      </c>
      <c r="J14" s="46">
        <f t="shared" si="0"/>
        <v>0.75600000000000001</v>
      </c>
    </row>
    <row r="15" spans="2:17" x14ac:dyDescent="0.25">
      <c r="B15" s="3">
        <v>20</v>
      </c>
      <c r="C15" s="57">
        <v>16.2</v>
      </c>
      <c r="D15" s="9">
        <v>11.1</v>
      </c>
      <c r="E15" s="13">
        <v>7.37</v>
      </c>
      <c r="F15" s="17">
        <v>1.96</v>
      </c>
      <c r="G15" s="4">
        <v>5.0999999999999996</v>
      </c>
      <c r="H15" s="4">
        <v>1.77</v>
      </c>
      <c r="I15" s="4">
        <v>-33.4</v>
      </c>
      <c r="J15" s="44">
        <f t="shared" si="0"/>
        <v>0.55499999999999994</v>
      </c>
    </row>
    <row r="16" spans="2:17" x14ac:dyDescent="0.25">
      <c r="B16" s="3">
        <v>30</v>
      </c>
      <c r="C16" s="57">
        <v>20</v>
      </c>
      <c r="D16" s="9">
        <v>14.94</v>
      </c>
      <c r="E16" s="36">
        <v>9.15</v>
      </c>
      <c r="F16" s="37">
        <v>4.01</v>
      </c>
      <c r="G16" s="4">
        <v>5.0599999999999996</v>
      </c>
      <c r="H16" s="4">
        <v>1.78</v>
      </c>
      <c r="I16" s="4">
        <v>-48.1</v>
      </c>
      <c r="J16" s="44">
        <f t="shared" si="0"/>
        <v>0.498</v>
      </c>
    </row>
    <row r="17" spans="1:10" x14ac:dyDescent="0.25">
      <c r="B17" s="3">
        <v>40</v>
      </c>
      <c r="C17" s="57">
        <v>24.2</v>
      </c>
      <c r="D17" s="34">
        <v>19.149999999999999</v>
      </c>
      <c r="E17" s="36">
        <v>10.63</v>
      </c>
      <c r="F17" s="37">
        <v>6.54</v>
      </c>
      <c r="G17" s="35">
        <v>5.05</v>
      </c>
      <c r="H17" s="4">
        <v>1.98</v>
      </c>
      <c r="I17" s="4">
        <v>-61.6</v>
      </c>
      <c r="J17" s="44">
        <f t="shared" si="0"/>
        <v>0.47874999999999995</v>
      </c>
    </row>
    <row r="18" spans="1:10" x14ac:dyDescent="0.25">
      <c r="A18" s="26">
        <f>E18-E17</f>
        <v>1.3899999999999988</v>
      </c>
      <c r="B18" s="3">
        <v>50</v>
      </c>
      <c r="C18" s="57">
        <v>28.8</v>
      </c>
      <c r="D18" s="9">
        <v>23.74</v>
      </c>
      <c r="E18" s="42">
        <v>12.02</v>
      </c>
      <c r="F18" s="43">
        <v>9.41</v>
      </c>
      <c r="G18" s="4">
        <v>5.0599999999999996</v>
      </c>
      <c r="H18" s="4">
        <v>2.31</v>
      </c>
      <c r="I18" s="4">
        <v>-75.599999999999994</v>
      </c>
      <c r="J18" s="44">
        <f t="shared" si="0"/>
        <v>0.47479999999999994</v>
      </c>
    </row>
    <row r="19" spans="1:10" x14ac:dyDescent="0.25">
      <c r="A19" s="26">
        <f>E19-E18</f>
        <v>1.4600000000000009</v>
      </c>
      <c r="B19" s="3">
        <v>60</v>
      </c>
      <c r="C19" s="57">
        <v>34.200000000000003</v>
      </c>
      <c r="D19" s="34">
        <v>29.11</v>
      </c>
      <c r="E19" s="38">
        <v>13.48</v>
      </c>
      <c r="F19" s="39">
        <v>13.21</v>
      </c>
      <c r="G19" s="35">
        <v>5.09</v>
      </c>
      <c r="H19" s="4">
        <v>2.42</v>
      </c>
      <c r="I19" s="4">
        <v>-89.4</v>
      </c>
      <c r="J19" s="44">
        <f t="shared" si="0"/>
        <v>0.48516666666666663</v>
      </c>
    </row>
    <row r="20" spans="1:10" x14ac:dyDescent="0.25">
      <c r="A20" s="26">
        <f>E20-E19</f>
        <v>1.2099999999999991</v>
      </c>
      <c r="B20" s="3">
        <v>70</v>
      </c>
      <c r="C20" s="58">
        <v>39.4</v>
      </c>
      <c r="D20" s="10">
        <v>34.200000000000003</v>
      </c>
      <c r="E20" s="40">
        <v>14.69</v>
      </c>
      <c r="F20" s="41">
        <v>17.059999999999999</v>
      </c>
      <c r="G20" s="5">
        <v>5.2</v>
      </c>
      <c r="H20" s="5">
        <v>2.4500000000000002</v>
      </c>
      <c r="I20" s="5">
        <v>-102</v>
      </c>
      <c r="J20" s="46">
        <f t="shared" si="0"/>
        <v>0.4885714285714286</v>
      </c>
    </row>
    <row r="21" spans="1:10" x14ac:dyDescent="0.25">
      <c r="A21" s="26">
        <f>E21-E20</f>
        <v>1.0700000000000003</v>
      </c>
      <c r="B21" s="3">
        <v>80</v>
      </c>
      <c r="C21" s="57">
        <v>45.3</v>
      </c>
      <c r="D21" s="9">
        <v>39.97</v>
      </c>
      <c r="E21" s="13">
        <v>15.76</v>
      </c>
      <c r="F21" s="17">
        <v>21.52</v>
      </c>
      <c r="G21" s="4">
        <v>5.33</v>
      </c>
      <c r="H21" s="4">
        <v>2.69</v>
      </c>
      <c r="I21" s="4">
        <v>0</v>
      </c>
      <c r="J21" s="44">
        <f t="shared" si="0"/>
        <v>0.49962499999999999</v>
      </c>
    </row>
    <row r="22" spans="1:10" x14ac:dyDescent="0.25">
      <c r="A22" s="26">
        <f t="shared" ref="A22:A23" si="1">E22-E21</f>
        <v>1.3499999999999996</v>
      </c>
      <c r="B22" s="3">
        <v>90</v>
      </c>
      <c r="C22" s="57">
        <v>51.91</v>
      </c>
      <c r="D22" s="9">
        <v>46.42</v>
      </c>
      <c r="E22" s="13">
        <v>17.11</v>
      </c>
      <c r="F22" s="17">
        <v>26.14</v>
      </c>
      <c r="G22" s="4">
        <v>5.49</v>
      </c>
      <c r="H22" s="4">
        <v>3.17</v>
      </c>
      <c r="I22" s="4">
        <v>0</v>
      </c>
      <c r="J22" s="44">
        <f t="shared" si="0"/>
        <v>0.51577777777777778</v>
      </c>
    </row>
    <row r="23" spans="1:10" x14ac:dyDescent="0.25">
      <c r="A23" s="5">
        <f t="shared" si="1"/>
        <v>1.2899999999999991</v>
      </c>
      <c r="B23" s="3">
        <v>100</v>
      </c>
      <c r="C23" s="58">
        <v>58.3</v>
      </c>
      <c r="D23" s="10">
        <v>52.58</v>
      </c>
      <c r="E23" s="14">
        <v>18.399999999999999</v>
      </c>
      <c r="F23" s="18">
        <v>30.92</v>
      </c>
      <c r="G23" s="5">
        <v>5.72</v>
      </c>
      <c r="H23" s="5">
        <v>3.26</v>
      </c>
      <c r="I23" s="5">
        <v>0</v>
      </c>
      <c r="J23" s="46">
        <f t="shared" si="0"/>
        <v>0.52579999999999993</v>
      </c>
    </row>
    <row r="24" spans="1:10" x14ac:dyDescent="0.25">
      <c r="A24" s="26"/>
      <c r="B24" s="22">
        <v>150</v>
      </c>
      <c r="C24" s="59">
        <f>(C$3*$B24)+C$4</f>
        <v>90.25</v>
      </c>
      <c r="D24" s="48">
        <f>(D$3*$B24)+D$4</f>
        <v>84.153333333333322</v>
      </c>
      <c r="E24" s="48">
        <f>(E$3*$B24)+E$4</f>
        <v>25.009999999999998</v>
      </c>
      <c r="F24" s="48">
        <f>(F$3*$B24)+F$4</f>
        <v>54.393333333333331</v>
      </c>
      <c r="G24" s="68"/>
      <c r="H24" s="67"/>
      <c r="J24" s="47">
        <f t="shared" si="0"/>
        <v>0.5610222222222222</v>
      </c>
    </row>
    <row r="25" spans="1:10" x14ac:dyDescent="0.25">
      <c r="A25" s="26"/>
      <c r="B25" s="22">
        <v>400</v>
      </c>
      <c r="C25" s="59">
        <f t="shared" ref="C25:F25" si="2">(C$3*$B25)+C$4</f>
        <v>250</v>
      </c>
      <c r="D25" s="48">
        <f t="shared" si="2"/>
        <v>241.77833333333331</v>
      </c>
      <c r="E25" s="48">
        <f t="shared" si="2"/>
        <v>58.009999999999977</v>
      </c>
      <c r="F25" s="48">
        <f t="shared" si="2"/>
        <v>171.89333333333337</v>
      </c>
      <c r="H25" s="67"/>
      <c r="J25" s="47">
        <f t="shared" si="0"/>
        <v>0.60444583333333324</v>
      </c>
    </row>
    <row r="26" spans="1:10" x14ac:dyDescent="0.25">
      <c r="C26" s="60"/>
      <c r="H26" s="67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H27" s="67"/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H28" s="67"/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-1.5833333333333481E-4</v>
      </c>
    </row>
    <row r="38" spans="1:6" x14ac:dyDescent="0.25">
      <c r="E38" s="20">
        <f>INDEX(LINEST(E$41:E$47,($B$41:$B$47)^{1,2}),1,2)</f>
        <v>0.14991666666666681</v>
      </c>
    </row>
    <row r="39" spans="1:6" x14ac:dyDescent="0.25">
      <c r="E39" s="20">
        <f>INDEX(LINEST(E$41:E$47,($B$41:$B$47)^{1,2}),1,3)</f>
        <v>4.9292857142857116</v>
      </c>
    </row>
    <row r="41" spans="1:6" x14ac:dyDescent="0.25">
      <c r="B41" s="3">
        <v>40</v>
      </c>
      <c r="C41" s="4">
        <f>C17</f>
        <v>24.2</v>
      </c>
      <c r="D41" s="9">
        <f t="shared" ref="D41:E41" si="3">D17</f>
        <v>19.149999999999999</v>
      </c>
      <c r="E41" s="13">
        <f t="shared" si="3"/>
        <v>10.63</v>
      </c>
    </row>
    <row r="42" spans="1:6" x14ac:dyDescent="0.25">
      <c r="A42" s="26">
        <f>E42-E41</f>
        <v>1.3899999999999988</v>
      </c>
      <c r="B42" s="3">
        <v>50</v>
      </c>
      <c r="C42" s="4">
        <f t="shared" ref="C42:E47" si="4">C18</f>
        <v>28.8</v>
      </c>
      <c r="D42" s="9">
        <f t="shared" si="4"/>
        <v>23.74</v>
      </c>
      <c r="E42" s="13">
        <f t="shared" si="4"/>
        <v>12.02</v>
      </c>
    </row>
    <row r="43" spans="1:6" x14ac:dyDescent="0.25">
      <c r="A43" s="26">
        <f>E43-E42</f>
        <v>1.4600000000000009</v>
      </c>
      <c r="B43" s="3">
        <v>60</v>
      </c>
      <c r="C43" s="4">
        <f t="shared" si="4"/>
        <v>34.200000000000003</v>
      </c>
      <c r="D43" s="9">
        <f t="shared" si="4"/>
        <v>29.11</v>
      </c>
      <c r="E43" s="13">
        <f t="shared" si="4"/>
        <v>13.48</v>
      </c>
    </row>
    <row r="44" spans="1:6" x14ac:dyDescent="0.25">
      <c r="A44" s="26">
        <f>E44-E43</f>
        <v>1.2099999999999991</v>
      </c>
      <c r="B44" s="3">
        <v>70</v>
      </c>
      <c r="C44" s="5">
        <f t="shared" si="4"/>
        <v>39.4</v>
      </c>
      <c r="D44" s="10">
        <f t="shared" si="4"/>
        <v>34.200000000000003</v>
      </c>
      <c r="E44" s="14">
        <f t="shared" si="4"/>
        <v>14.69</v>
      </c>
    </row>
    <row r="45" spans="1:6" x14ac:dyDescent="0.25">
      <c r="A45" s="26">
        <f>E45-E44</f>
        <v>1.0700000000000003</v>
      </c>
      <c r="B45" s="3">
        <v>80</v>
      </c>
      <c r="C45" s="4">
        <f t="shared" si="4"/>
        <v>45.3</v>
      </c>
      <c r="D45" s="9">
        <f t="shared" si="4"/>
        <v>39.97</v>
      </c>
      <c r="E45" s="13">
        <f t="shared" si="4"/>
        <v>15.76</v>
      </c>
    </row>
    <row r="46" spans="1:6" x14ac:dyDescent="0.25">
      <c r="A46" s="26">
        <f t="shared" ref="A46:A47" si="5">E46-E45</f>
        <v>1.3499999999999996</v>
      </c>
      <c r="B46" s="3">
        <v>90</v>
      </c>
      <c r="C46" s="4">
        <f t="shared" si="4"/>
        <v>51.91</v>
      </c>
      <c r="D46" s="9">
        <f t="shared" si="4"/>
        <v>46.42</v>
      </c>
      <c r="E46" s="13">
        <f t="shared" si="4"/>
        <v>17.11</v>
      </c>
    </row>
    <row r="47" spans="1:6" x14ac:dyDescent="0.25">
      <c r="A47" s="29">
        <f t="shared" si="5"/>
        <v>1.2899999999999991</v>
      </c>
      <c r="B47" s="3">
        <v>100</v>
      </c>
      <c r="C47" s="5">
        <f t="shared" si="4"/>
        <v>58.3</v>
      </c>
      <c r="D47" s="10">
        <f t="shared" si="4"/>
        <v>52.58</v>
      </c>
      <c r="E47" s="14">
        <f t="shared" si="4"/>
        <v>18.399999999999999</v>
      </c>
    </row>
    <row r="48" spans="1:6" x14ac:dyDescent="0.25">
      <c r="B48" s="3">
        <v>40</v>
      </c>
      <c r="E48" s="30">
        <f>(E$37*(B41)^2)+(E$38*(B41)^1)+(E$39)</f>
        <v>10.672619047619047</v>
      </c>
      <c r="F48" s="28">
        <f>E48-E41</f>
        <v>4.2619047619046668E-2</v>
      </c>
    </row>
    <row r="49" spans="1:6" x14ac:dyDescent="0.25">
      <c r="A49" s="26">
        <f>E49-E48</f>
        <v>1.3566666666666674</v>
      </c>
      <c r="B49" s="3">
        <v>50</v>
      </c>
      <c r="E49" s="30">
        <f t="shared" ref="E49:E54" si="6">(E$37*(B42)^2)+(E$38*(B42)^1)+(E$39)</f>
        <v>12.029285714285715</v>
      </c>
      <c r="F49" s="28">
        <f t="shared" ref="F49:F54" si="7">E49-E42</f>
        <v>9.2857142857152297E-3</v>
      </c>
    </row>
    <row r="50" spans="1:6" x14ac:dyDescent="0.25">
      <c r="A50" s="26">
        <f>E50-E49</f>
        <v>1.3249999999999993</v>
      </c>
      <c r="B50" s="3">
        <v>60</v>
      </c>
      <c r="E50" s="30">
        <f t="shared" si="6"/>
        <v>13.354285714285714</v>
      </c>
      <c r="F50" s="28">
        <f t="shared" si="7"/>
        <v>-0.12571428571428633</v>
      </c>
    </row>
    <row r="51" spans="1:6" x14ac:dyDescent="0.25">
      <c r="A51" s="26">
        <f>E51-E50</f>
        <v>1.2933333333333348</v>
      </c>
      <c r="B51" s="3">
        <v>70</v>
      </c>
      <c r="E51" s="30">
        <f t="shared" si="6"/>
        <v>14.647619047619049</v>
      </c>
      <c r="F51" s="28">
        <f t="shared" si="7"/>
        <v>-4.2380952380950632E-2</v>
      </c>
    </row>
    <row r="52" spans="1:6" x14ac:dyDescent="0.25">
      <c r="A52" s="26">
        <f>E52-E51</f>
        <v>1.2616666666666649</v>
      </c>
      <c r="B52" s="3">
        <v>80</v>
      </c>
      <c r="E52" s="30">
        <f t="shared" si="6"/>
        <v>15.909285714285714</v>
      </c>
      <c r="F52" s="28">
        <f t="shared" si="7"/>
        <v>0.14928571428571402</v>
      </c>
    </row>
    <row r="53" spans="1:6" x14ac:dyDescent="0.25">
      <c r="A53" s="26">
        <f t="shared" ref="A53:A54" si="8">E53-E52</f>
        <v>1.2299999999999986</v>
      </c>
      <c r="B53" s="3">
        <v>90</v>
      </c>
      <c r="E53" s="30">
        <f t="shared" si="6"/>
        <v>17.139285714285712</v>
      </c>
      <c r="F53" s="28">
        <f t="shared" si="7"/>
        <v>2.9285714285713027E-2</v>
      </c>
    </row>
    <row r="54" spans="1:6" x14ac:dyDescent="0.25">
      <c r="A54" s="31">
        <f t="shared" si="8"/>
        <v>1.1983333333333306</v>
      </c>
      <c r="B54" s="3">
        <v>100</v>
      </c>
      <c r="E54" s="30">
        <f t="shared" si="6"/>
        <v>18.337619047619043</v>
      </c>
      <c r="F54" s="28">
        <f t="shared" si="7"/>
        <v>-6.2380952380955534E-2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transitionEntry="1"/>
  <dimension ref="A1:Q28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0.57499999999999996</v>
      </c>
      <c r="D3" s="20">
        <f>INDEX(LINEST(D$21:D$23,($B$21:$B$23)^{1}),1)</f>
        <v>0.50750000000000028</v>
      </c>
      <c r="E3" s="20">
        <f>INDEX(LINEST(E$21:E$23,($B$21:$B$23)^{1}),1)</f>
        <v>0.13500000000000012</v>
      </c>
      <c r="F3" s="20">
        <f>INDEX(LINEST(F$21:F$23,($B$21:$B$23)^{1}),1)</f>
        <v>0.3605000000000001</v>
      </c>
      <c r="H3" s="52" t="s">
        <v>35</v>
      </c>
    </row>
    <row r="4" spans="2:17" x14ac:dyDescent="0.25">
      <c r="C4" s="21">
        <f>INDEX(LINEST(C$22:C$23,($B$22:$B$23)^{1}),1,2)</f>
        <v>6.4500000000000099</v>
      </c>
      <c r="D4" s="21">
        <f>INDEX(LINEST(D$21:D$23,($B$21:$B$23)^{1}),1,2)</f>
        <v>2.5649999999999764</v>
      </c>
      <c r="E4" s="21">
        <f>INDEX(LINEST(E$21:E$23,($B$21:$B$23)^{1}),1,2)</f>
        <v>7.2033333333333243</v>
      </c>
      <c r="F4" s="21">
        <f>INDEX(LINEST(F$21:F$23,($B$21:$B$23)^{1}),1,2)</f>
        <v>-5.0516666666666765</v>
      </c>
      <c r="H4" s="52"/>
    </row>
    <row r="6" spans="2:17" x14ac:dyDescent="0.25">
      <c r="B6" s="1" t="s">
        <v>13</v>
      </c>
      <c r="C6" s="1" t="s">
        <v>2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3509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12.85</v>
      </c>
      <c r="D9" s="9">
        <v>3.02</v>
      </c>
      <c r="E9" s="13">
        <v>0.97</v>
      </c>
      <c r="F9" s="17">
        <v>0.06</v>
      </c>
      <c r="G9" s="4">
        <v>9.83</v>
      </c>
      <c r="H9" s="4">
        <v>1.99</v>
      </c>
      <c r="I9" s="4">
        <v>-2.7</v>
      </c>
      <c r="J9" s="44">
        <f t="shared" ref="J9:J25" si="0">D9/$B9</f>
        <v>3.02</v>
      </c>
    </row>
    <row r="10" spans="2:17" x14ac:dyDescent="0.25">
      <c r="B10" s="3">
        <v>2</v>
      </c>
      <c r="C10" s="57">
        <v>13.65</v>
      </c>
      <c r="D10" s="9">
        <v>3.87</v>
      </c>
      <c r="E10" s="13">
        <v>1.73</v>
      </c>
      <c r="F10" s="17">
        <v>0.06</v>
      </c>
      <c r="G10" s="4">
        <v>9.7799999999999994</v>
      </c>
      <c r="H10" s="4">
        <v>2.08</v>
      </c>
      <c r="I10" s="4">
        <v>-4.6500000000000004</v>
      </c>
      <c r="J10" s="44">
        <f t="shared" si="0"/>
        <v>1.9350000000000001</v>
      </c>
    </row>
    <row r="11" spans="2:17" x14ac:dyDescent="0.25">
      <c r="B11" s="3">
        <v>3</v>
      </c>
      <c r="C11" s="58">
        <v>14.4</v>
      </c>
      <c r="D11" s="10">
        <v>4.6900000000000004</v>
      </c>
      <c r="E11" s="14">
        <v>2.52</v>
      </c>
      <c r="F11" s="18">
        <v>0.06</v>
      </c>
      <c r="G11" s="5">
        <v>9.7100000000000009</v>
      </c>
      <c r="H11" s="5">
        <v>2.11</v>
      </c>
      <c r="I11" s="5">
        <v>-6.8</v>
      </c>
      <c r="J11" s="46">
        <f t="shared" si="0"/>
        <v>1.5633333333333335</v>
      </c>
    </row>
    <row r="12" spans="2:17" x14ac:dyDescent="0.25">
      <c r="B12" s="3">
        <v>4</v>
      </c>
      <c r="C12" s="57">
        <v>15.1</v>
      </c>
      <c r="D12" s="9">
        <v>5.41</v>
      </c>
      <c r="E12" s="13">
        <v>3.26</v>
      </c>
      <c r="F12" s="17">
        <v>0.18</v>
      </c>
      <c r="G12" s="4">
        <v>9.69</v>
      </c>
      <c r="H12" s="4">
        <v>1.97</v>
      </c>
      <c r="I12" s="4">
        <v>-8.85</v>
      </c>
      <c r="J12" s="44">
        <f t="shared" si="0"/>
        <v>1.3525</v>
      </c>
    </row>
    <row r="13" spans="2:17" x14ac:dyDescent="0.25">
      <c r="B13" s="3">
        <v>5</v>
      </c>
      <c r="C13" s="57">
        <v>15.7</v>
      </c>
      <c r="D13" s="9">
        <v>6.05</v>
      </c>
      <c r="E13" s="13">
        <v>3.88</v>
      </c>
      <c r="F13" s="17">
        <v>0.37</v>
      </c>
      <c r="G13" s="4">
        <v>9.65</v>
      </c>
      <c r="H13" s="4">
        <v>1.8</v>
      </c>
      <c r="I13" s="4">
        <v>-10.95</v>
      </c>
      <c r="J13" s="44">
        <f t="shared" si="0"/>
        <v>1.21</v>
      </c>
    </row>
    <row r="14" spans="2:17" x14ac:dyDescent="0.25">
      <c r="B14" s="3">
        <v>10</v>
      </c>
      <c r="C14" s="58">
        <v>18.05</v>
      </c>
      <c r="D14" s="10">
        <v>8.4600000000000009</v>
      </c>
      <c r="E14" s="14">
        <v>5.81</v>
      </c>
      <c r="F14" s="18">
        <v>0.99</v>
      </c>
      <c r="G14" s="5">
        <v>9.59</v>
      </c>
      <c r="H14" s="5">
        <v>1.66</v>
      </c>
      <c r="I14" s="5">
        <v>-20.75</v>
      </c>
      <c r="J14" s="46">
        <f t="shared" si="0"/>
        <v>0.84600000000000009</v>
      </c>
    </row>
    <row r="15" spans="2:17" x14ac:dyDescent="0.25">
      <c r="B15" s="3">
        <v>20</v>
      </c>
      <c r="C15" s="57">
        <v>22.35</v>
      </c>
      <c r="D15" s="9">
        <v>12.8</v>
      </c>
      <c r="E15" s="13">
        <v>8.1300000000000008</v>
      </c>
      <c r="F15" s="17">
        <v>2.83</v>
      </c>
      <c r="G15" s="4">
        <v>9.5500000000000007</v>
      </c>
      <c r="H15" s="4">
        <v>1.84</v>
      </c>
      <c r="I15" s="4">
        <v>-40.799999999999997</v>
      </c>
      <c r="J15" s="44">
        <f t="shared" si="0"/>
        <v>0.64</v>
      </c>
    </row>
    <row r="16" spans="2:17" x14ac:dyDescent="0.25">
      <c r="B16" s="3">
        <v>30</v>
      </c>
      <c r="C16" s="57">
        <v>27.3</v>
      </c>
      <c r="D16" s="9">
        <v>17.78</v>
      </c>
      <c r="E16" s="36">
        <v>10.1</v>
      </c>
      <c r="F16" s="37">
        <v>6.04</v>
      </c>
      <c r="G16" s="4">
        <v>9.52</v>
      </c>
      <c r="H16" s="4">
        <v>1.65</v>
      </c>
      <c r="I16" s="4">
        <v>-59.25</v>
      </c>
      <c r="J16" s="44">
        <f t="shared" si="0"/>
        <v>0.59266666666666667</v>
      </c>
    </row>
    <row r="17" spans="1:10" x14ac:dyDescent="0.25">
      <c r="B17" s="3">
        <v>40</v>
      </c>
      <c r="C17" s="57">
        <v>32.5</v>
      </c>
      <c r="D17" s="34">
        <v>22.96</v>
      </c>
      <c r="E17" s="36">
        <v>11.85</v>
      </c>
      <c r="F17" s="37">
        <v>9.49</v>
      </c>
      <c r="G17" s="35">
        <v>9.5399999999999991</v>
      </c>
      <c r="H17" s="4">
        <v>1.63</v>
      </c>
      <c r="I17" s="4">
        <v>-77.5</v>
      </c>
      <c r="J17" s="44">
        <f t="shared" si="0"/>
        <v>0.57400000000000007</v>
      </c>
    </row>
    <row r="18" spans="1:10" x14ac:dyDescent="0.25">
      <c r="A18" s="26">
        <f>E18-E17</f>
        <v>1.7000000000000011</v>
      </c>
      <c r="B18" s="3">
        <v>50</v>
      </c>
      <c r="C18" s="57">
        <v>37.75</v>
      </c>
      <c r="D18" s="9">
        <v>28.19</v>
      </c>
      <c r="E18" s="42">
        <v>13.55</v>
      </c>
      <c r="F18" s="43">
        <v>12.87</v>
      </c>
      <c r="G18" s="4">
        <v>9.56</v>
      </c>
      <c r="H18" s="4">
        <v>1.76</v>
      </c>
      <c r="I18" s="4">
        <v>-95.85</v>
      </c>
      <c r="J18" s="44">
        <f t="shared" si="0"/>
        <v>0.56380000000000008</v>
      </c>
    </row>
    <row r="19" spans="1:10" x14ac:dyDescent="0.25">
      <c r="A19" s="26">
        <f>E19-E18</f>
        <v>1.5499999999999989</v>
      </c>
      <c r="B19" s="3">
        <v>60</v>
      </c>
      <c r="C19" s="57">
        <v>42.95</v>
      </c>
      <c r="D19" s="34">
        <v>33.29</v>
      </c>
      <c r="E19" s="38">
        <v>15.1</v>
      </c>
      <c r="F19" s="39">
        <v>16.39</v>
      </c>
      <c r="G19" s="35">
        <v>9.66</v>
      </c>
      <c r="H19" s="4">
        <v>1.8</v>
      </c>
      <c r="I19" s="4">
        <v>-114.55</v>
      </c>
      <c r="J19" s="44">
        <f t="shared" si="0"/>
        <v>0.55483333333333329</v>
      </c>
    </row>
    <row r="20" spans="1:10" x14ac:dyDescent="0.25">
      <c r="A20" s="26">
        <f>E20-E19</f>
        <v>1.4000000000000004</v>
      </c>
      <c r="B20" s="3">
        <v>70</v>
      </c>
      <c r="C20" s="58">
        <v>47.85</v>
      </c>
      <c r="D20" s="10">
        <v>38.049999999999997</v>
      </c>
      <c r="E20" s="40">
        <v>16.5</v>
      </c>
      <c r="F20" s="41">
        <v>19.96</v>
      </c>
      <c r="G20" s="5">
        <v>9.8000000000000007</v>
      </c>
      <c r="H20" s="5">
        <v>1.59</v>
      </c>
      <c r="I20" s="5">
        <v>-132.9</v>
      </c>
      <c r="J20" s="46">
        <f t="shared" si="0"/>
        <v>0.54357142857142848</v>
      </c>
    </row>
    <row r="21" spans="1:10" x14ac:dyDescent="0.25">
      <c r="A21" s="26">
        <f>E21-E20</f>
        <v>1.4899999999999984</v>
      </c>
      <c r="B21" s="3">
        <v>80</v>
      </c>
      <c r="C21" s="57">
        <v>53.25</v>
      </c>
      <c r="D21" s="9">
        <v>43.3</v>
      </c>
      <c r="E21" s="13">
        <v>17.989999999999998</v>
      </c>
      <c r="F21" s="17">
        <v>23.84</v>
      </c>
      <c r="G21" s="4">
        <v>9.9499999999999993</v>
      </c>
      <c r="H21" s="4">
        <v>1.47</v>
      </c>
      <c r="I21" s="4">
        <v>0</v>
      </c>
      <c r="J21" s="44">
        <f t="shared" si="0"/>
        <v>0.54125000000000001</v>
      </c>
    </row>
    <row r="22" spans="1:10" x14ac:dyDescent="0.25">
      <c r="A22" s="26">
        <f t="shared" ref="A22:A23" si="1">E22-E21</f>
        <v>1.3900000000000006</v>
      </c>
      <c r="B22" s="3">
        <v>90</v>
      </c>
      <c r="C22" s="57">
        <v>58.2</v>
      </c>
      <c r="D22" s="9">
        <v>47.97</v>
      </c>
      <c r="E22" s="13">
        <v>19.38</v>
      </c>
      <c r="F22" s="17">
        <v>27.29</v>
      </c>
      <c r="G22" s="4">
        <v>10.23</v>
      </c>
      <c r="H22" s="4">
        <v>1.3</v>
      </c>
      <c r="I22" s="4">
        <v>0</v>
      </c>
      <c r="J22" s="44">
        <f t="shared" si="0"/>
        <v>0.53300000000000003</v>
      </c>
    </row>
    <row r="23" spans="1:10" x14ac:dyDescent="0.25">
      <c r="A23" s="5">
        <f t="shared" si="1"/>
        <v>1.3100000000000023</v>
      </c>
      <c r="B23" s="3">
        <v>100</v>
      </c>
      <c r="C23" s="58">
        <v>63.95</v>
      </c>
      <c r="D23" s="10">
        <v>53.45</v>
      </c>
      <c r="E23" s="14">
        <v>20.69</v>
      </c>
      <c r="F23" s="18">
        <v>31.05</v>
      </c>
      <c r="G23" s="5">
        <v>10.5</v>
      </c>
      <c r="H23" s="5">
        <v>1.71</v>
      </c>
      <c r="I23" s="5">
        <v>0</v>
      </c>
      <c r="J23" s="46">
        <f t="shared" si="0"/>
        <v>0.53449999999999998</v>
      </c>
    </row>
    <row r="24" spans="1:10" x14ac:dyDescent="0.25">
      <c r="A24" s="26"/>
      <c r="B24" s="22">
        <v>150</v>
      </c>
      <c r="C24" s="59">
        <f>(C$3*$B24)+C$4</f>
        <v>92.700000000000017</v>
      </c>
      <c r="D24" s="48">
        <f>(D$3*$B24)+D$4</f>
        <v>78.690000000000026</v>
      </c>
      <c r="E24" s="48">
        <f>(E$3*$B24)+E$4</f>
        <v>27.45333333333334</v>
      </c>
      <c r="F24" s="48">
        <f>(F$3*$B24)+F$4</f>
        <v>49.023333333333341</v>
      </c>
      <c r="J24" s="47">
        <f t="shared" si="0"/>
        <v>0.52460000000000018</v>
      </c>
    </row>
    <row r="25" spans="1:10" x14ac:dyDescent="0.25">
      <c r="A25" s="26"/>
      <c r="B25" s="22">
        <v>400</v>
      </c>
      <c r="C25" s="59">
        <f t="shared" ref="C25:F25" si="2">(C$3*$B25)+C$4</f>
        <v>236.45</v>
      </c>
      <c r="D25" s="48">
        <f t="shared" si="2"/>
        <v>205.56500000000008</v>
      </c>
      <c r="E25" s="48">
        <f t="shared" si="2"/>
        <v>61.203333333333376</v>
      </c>
      <c r="F25" s="48">
        <f t="shared" si="2"/>
        <v>139.14833333333337</v>
      </c>
      <c r="J25" s="47">
        <f t="shared" si="0"/>
        <v>0.51391250000000022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0.5</v>
      </c>
      <c r="D3" s="20">
        <f>INDEX(LINEST(D$21:D$23,($B$21:$B$23)^{1}),1)</f>
        <v>0.50300000000000022</v>
      </c>
      <c r="E3" s="20">
        <f>INDEX(LINEST(E$21:E$23,($B$21:$B$23)^{1}),1)</f>
        <v>0.10899999999999999</v>
      </c>
      <c r="F3" s="20">
        <f>INDEX(LINEST(F$21:F$23,($B$21:$B$23)^{1}),1)</f>
        <v>0.40050000000000019</v>
      </c>
      <c r="H3" s="54" t="s">
        <v>36</v>
      </c>
    </row>
    <row r="4" spans="2:17" x14ac:dyDescent="0.25">
      <c r="C4" s="21">
        <f>INDEX(LINEST(C$22:C$23,($B$22:$B$23)^{1}),1,2)</f>
        <v>14.049999999999997</v>
      </c>
      <c r="D4" s="21">
        <f>INDEX(LINEST(D$21:D$23,($B$21:$B$23)^{1}),1,2)</f>
        <v>3.5833333333333144</v>
      </c>
      <c r="E4" s="21">
        <f>INDEX(LINEST(E$21:E$23,($B$21:$B$23)^{1}),1,2)</f>
        <v>8.8766666666666687</v>
      </c>
      <c r="F4" s="21">
        <f>INDEX(LINEST(F$21:F$23,($B$21:$B$23)^{1}),1,2)</f>
        <v>-7.9383333333333503</v>
      </c>
      <c r="H4" s="52"/>
    </row>
    <row r="6" spans="2:17" x14ac:dyDescent="0.25">
      <c r="B6" s="1" t="s">
        <v>18</v>
      </c>
      <c r="C6" s="1" t="s">
        <v>2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3388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12.1</v>
      </c>
      <c r="D9" s="9">
        <v>2.38</v>
      </c>
      <c r="E9" s="13">
        <v>0.39</v>
      </c>
      <c r="F9" s="17">
        <v>0</v>
      </c>
      <c r="G9" s="4">
        <v>9.7200000000000006</v>
      </c>
      <c r="H9" s="4">
        <v>1.99</v>
      </c>
      <c r="I9" s="4">
        <v>-1.5</v>
      </c>
      <c r="J9" s="44">
        <f t="shared" ref="J9:J25" si="0">D9/$B9</f>
        <v>2.38</v>
      </c>
    </row>
    <row r="10" spans="2:17" x14ac:dyDescent="0.25">
      <c r="B10" s="3">
        <v>2</v>
      </c>
      <c r="C10" s="57">
        <v>12.85</v>
      </c>
      <c r="D10" s="9">
        <v>3.16</v>
      </c>
      <c r="E10" s="13">
        <v>1.04</v>
      </c>
      <c r="F10" s="17">
        <v>0.43</v>
      </c>
      <c r="G10" s="4">
        <v>9.69</v>
      </c>
      <c r="H10" s="4">
        <v>1.68</v>
      </c>
      <c r="I10" s="4">
        <v>-2.4500000000000002</v>
      </c>
      <c r="J10" s="44">
        <f t="shared" si="0"/>
        <v>1.58</v>
      </c>
    </row>
    <row r="11" spans="2:17" x14ac:dyDescent="0.25">
      <c r="B11" s="3">
        <v>3</v>
      </c>
      <c r="C11" s="58">
        <v>13.7</v>
      </c>
      <c r="D11" s="10">
        <v>4.05</v>
      </c>
      <c r="E11" s="14">
        <v>1.88</v>
      </c>
      <c r="F11" s="18">
        <v>0.37</v>
      </c>
      <c r="G11" s="5">
        <v>9.65</v>
      </c>
      <c r="H11" s="5">
        <v>1.8</v>
      </c>
      <c r="I11" s="5">
        <v>-3.85</v>
      </c>
      <c r="J11" s="46">
        <f t="shared" si="0"/>
        <v>1.3499999999999999</v>
      </c>
    </row>
    <row r="12" spans="2:17" x14ac:dyDescent="0.25">
      <c r="B12" s="3">
        <v>4</v>
      </c>
      <c r="C12" s="57">
        <v>14.7</v>
      </c>
      <c r="D12" s="9">
        <v>5.09</v>
      </c>
      <c r="E12" s="13">
        <v>2.9</v>
      </c>
      <c r="F12" s="17">
        <v>0.37</v>
      </c>
      <c r="G12" s="4">
        <v>9.61</v>
      </c>
      <c r="H12" s="4">
        <v>1.82</v>
      </c>
      <c r="I12" s="4">
        <v>-5.6</v>
      </c>
      <c r="J12" s="44">
        <f t="shared" si="0"/>
        <v>1.2725</v>
      </c>
    </row>
    <row r="13" spans="2:17" x14ac:dyDescent="0.25">
      <c r="B13" s="3">
        <v>5</v>
      </c>
      <c r="C13" s="57">
        <v>15.8</v>
      </c>
      <c r="D13" s="9">
        <v>6.23</v>
      </c>
      <c r="E13" s="13">
        <v>3.98</v>
      </c>
      <c r="F13" s="17">
        <v>0.55000000000000004</v>
      </c>
      <c r="G13" s="4">
        <v>9.57</v>
      </c>
      <c r="H13" s="4">
        <v>1.69</v>
      </c>
      <c r="I13" s="4">
        <v>-7.35</v>
      </c>
      <c r="J13" s="44">
        <f t="shared" si="0"/>
        <v>1.246</v>
      </c>
    </row>
    <row r="14" spans="2:17" x14ac:dyDescent="0.25">
      <c r="B14" s="3">
        <v>10</v>
      </c>
      <c r="C14" s="58">
        <v>18.45</v>
      </c>
      <c r="D14" s="10">
        <v>8.92</v>
      </c>
      <c r="E14" s="14">
        <v>6.39</v>
      </c>
      <c r="F14" s="18">
        <v>0.99</v>
      </c>
      <c r="G14" s="5">
        <v>9.5299999999999994</v>
      </c>
      <c r="H14" s="5">
        <v>1.55</v>
      </c>
      <c r="I14" s="5">
        <v>-17.2</v>
      </c>
      <c r="J14" s="46">
        <f t="shared" si="0"/>
        <v>0.89200000000000002</v>
      </c>
    </row>
    <row r="15" spans="2:17" x14ac:dyDescent="0.25">
      <c r="B15" s="3">
        <v>20</v>
      </c>
      <c r="C15" s="57">
        <v>23.25</v>
      </c>
      <c r="D15" s="9">
        <v>13.74</v>
      </c>
      <c r="E15" s="13">
        <v>8.7100000000000009</v>
      </c>
      <c r="F15" s="17">
        <v>3.45</v>
      </c>
      <c r="G15" s="4">
        <v>9.51</v>
      </c>
      <c r="H15" s="4">
        <v>1.58</v>
      </c>
      <c r="I15" s="4">
        <v>-33.9</v>
      </c>
      <c r="J15" s="44">
        <f t="shared" si="0"/>
        <v>0.68700000000000006</v>
      </c>
    </row>
    <row r="16" spans="2:17" x14ac:dyDescent="0.25">
      <c r="B16" s="3">
        <v>30</v>
      </c>
      <c r="C16" s="57">
        <v>28.3</v>
      </c>
      <c r="D16" s="9">
        <v>18.77</v>
      </c>
      <c r="E16" s="36">
        <v>10.51</v>
      </c>
      <c r="F16" s="37">
        <v>6.47</v>
      </c>
      <c r="G16" s="4">
        <v>9.5299999999999994</v>
      </c>
      <c r="H16" s="4">
        <v>1.8</v>
      </c>
      <c r="I16" s="4">
        <v>-49.1</v>
      </c>
      <c r="J16" s="44">
        <f t="shared" si="0"/>
        <v>0.6256666666666667</v>
      </c>
    </row>
    <row r="17" spans="1:10" x14ac:dyDescent="0.25">
      <c r="B17" s="3">
        <v>40</v>
      </c>
      <c r="C17" s="57">
        <v>33.549999999999997</v>
      </c>
      <c r="D17" s="34">
        <v>24.06</v>
      </c>
      <c r="E17" s="36">
        <v>12.24</v>
      </c>
      <c r="F17" s="37">
        <v>9.98</v>
      </c>
      <c r="G17" s="35">
        <v>9.49</v>
      </c>
      <c r="H17" s="4">
        <v>1.83</v>
      </c>
      <c r="I17" s="4">
        <v>-65.05</v>
      </c>
      <c r="J17" s="44">
        <f t="shared" si="0"/>
        <v>0.60149999999999992</v>
      </c>
    </row>
    <row r="18" spans="1:10" x14ac:dyDescent="0.25">
      <c r="A18" s="26">
        <f>E18-E17</f>
        <v>1.5399999999999991</v>
      </c>
      <c r="B18" s="3">
        <v>50</v>
      </c>
      <c r="C18" s="57">
        <v>38.85</v>
      </c>
      <c r="D18" s="9">
        <v>29.3</v>
      </c>
      <c r="E18" s="42">
        <v>13.78</v>
      </c>
      <c r="F18" s="43">
        <v>13.49</v>
      </c>
      <c r="G18" s="4">
        <v>9.5500000000000007</v>
      </c>
      <c r="H18" s="4">
        <v>2.0299999999999998</v>
      </c>
      <c r="I18" s="4">
        <v>-80.900000000000006</v>
      </c>
      <c r="J18" s="44">
        <f t="shared" si="0"/>
        <v>0.58599999999999997</v>
      </c>
    </row>
    <row r="19" spans="1:10" x14ac:dyDescent="0.25">
      <c r="A19" s="26">
        <f>E19-E18</f>
        <v>1.4800000000000004</v>
      </c>
      <c r="B19" s="3">
        <v>60</v>
      </c>
      <c r="C19" s="57">
        <v>44.05</v>
      </c>
      <c r="D19" s="34">
        <v>34.450000000000003</v>
      </c>
      <c r="E19" s="38">
        <v>15.26</v>
      </c>
      <c r="F19" s="39">
        <v>17.190000000000001</v>
      </c>
      <c r="G19" s="35">
        <v>9.6</v>
      </c>
      <c r="H19" s="4">
        <v>2.0099999999999998</v>
      </c>
      <c r="I19" s="4">
        <v>-96.45</v>
      </c>
      <c r="J19" s="44">
        <f t="shared" si="0"/>
        <v>0.57416666666666671</v>
      </c>
    </row>
    <row r="20" spans="1:10" x14ac:dyDescent="0.25">
      <c r="A20" s="26">
        <f>E20-E19</f>
        <v>1.2799999999999994</v>
      </c>
      <c r="B20" s="3">
        <v>70</v>
      </c>
      <c r="C20" s="58">
        <v>49.05</v>
      </c>
      <c r="D20" s="10">
        <v>39.31</v>
      </c>
      <c r="E20" s="40">
        <v>16.54</v>
      </c>
      <c r="F20" s="41">
        <v>20.94</v>
      </c>
      <c r="G20" s="5">
        <v>9.74</v>
      </c>
      <c r="H20" s="5">
        <v>1.83</v>
      </c>
      <c r="I20" s="5">
        <v>-112.4</v>
      </c>
      <c r="J20" s="46">
        <f t="shared" si="0"/>
        <v>0.56157142857142861</v>
      </c>
    </row>
    <row r="21" spans="1:10" x14ac:dyDescent="0.25">
      <c r="A21" s="26">
        <f>E21-E20</f>
        <v>1</v>
      </c>
      <c r="B21" s="3">
        <v>80</v>
      </c>
      <c r="C21" s="57">
        <v>53.6</v>
      </c>
      <c r="D21" s="9">
        <v>43.73</v>
      </c>
      <c r="E21" s="13">
        <v>17.54</v>
      </c>
      <c r="F21" s="17">
        <v>24.02</v>
      </c>
      <c r="G21" s="4">
        <v>9.8699999999999992</v>
      </c>
      <c r="H21" s="4">
        <v>2.17</v>
      </c>
      <c r="I21" s="4">
        <v>0</v>
      </c>
      <c r="J21" s="44">
        <f t="shared" si="0"/>
        <v>0.54662499999999992</v>
      </c>
    </row>
    <row r="22" spans="1:10" x14ac:dyDescent="0.25">
      <c r="A22" s="26">
        <f t="shared" ref="A22:A23" si="1">E22-E21</f>
        <v>1.2600000000000016</v>
      </c>
      <c r="B22" s="3">
        <v>90</v>
      </c>
      <c r="C22" s="57">
        <v>59.05</v>
      </c>
      <c r="D22" s="9">
        <v>49.04</v>
      </c>
      <c r="E22" s="13">
        <v>18.8</v>
      </c>
      <c r="F22" s="17">
        <v>28.27</v>
      </c>
      <c r="G22" s="4">
        <v>10.01</v>
      </c>
      <c r="H22" s="4">
        <v>1.97</v>
      </c>
      <c r="I22" s="4">
        <v>0</v>
      </c>
      <c r="J22" s="44">
        <f t="shared" si="0"/>
        <v>0.54488888888888887</v>
      </c>
    </row>
    <row r="23" spans="1:10" x14ac:dyDescent="0.25">
      <c r="A23" s="5">
        <f t="shared" si="1"/>
        <v>0.91999999999999815</v>
      </c>
      <c r="B23" s="3">
        <v>100</v>
      </c>
      <c r="C23" s="58">
        <v>64.05</v>
      </c>
      <c r="D23" s="10">
        <v>53.79</v>
      </c>
      <c r="E23" s="14">
        <v>19.72</v>
      </c>
      <c r="F23" s="18">
        <v>32.03</v>
      </c>
      <c r="G23" s="5">
        <v>10.26</v>
      </c>
      <c r="H23" s="5">
        <v>2.04</v>
      </c>
      <c r="I23" s="5">
        <v>0</v>
      </c>
      <c r="J23" s="46">
        <f t="shared" si="0"/>
        <v>0.53790000000000004</v>
      </c>
    </row>
    <row r="24" spans="1:10" x14ac:dyDescent="0.25">
      <c r="A24" s="26"/>
      <c r="B24" s="22">
        <v>150</v>
      </c>
      <c r="C24" s="59">
        <f>(C$3*$B24)+C$4</f>
        <v>89.05</v>
      </c>
      <c r="D24" s="48">
        <f>(D$3*$B24)+D$4</f>
        <v>79.033333333333346</v>
      </c>
      <c r="E24" s="48">
        <f>(E$3*$B24)+E$4</f>
        <v>25.226666666666667</v>
      </c>
      <c r="F24" s="48">
        <f>(F$3*$B24)+F$4</f>
        <v>52.136666666666684</v>
      </c>
      <c r="J24" s="47">
        <f t="shared" si="0"/>
        <v>0.52688888888888896</v>
      </c>
    </row>
    <row r="25" spans="1:10" x14ac:dyDescent="0.25">
      <c r="A25" s="26"/>
      <c r="B25" s="22">
        <v>400</v>
      </c>
      <c r="C25" s="59">
        <f t="shared" ref="C25:F25" si="2">(C$3*$B25)+C$4</f>
        <v>214.05</v>
      </c>
      <c r="D25" s="48">
        <f t="shared" si="2"/>
        <v>204.78333333333342</v>
      </c>
      <c r="E25" s="48">
        <f t="shared" si="2"/>
        <v>52.476666666666659</v>
      </c>
      <c r="F25" s="48">
        <f t="shared" si="2"/>
        <v>152.26166666666671</v>
      </c>
      <c r="J25" s="47">
        <f t="shared" si="0"/>
        <v>0.51195833333333352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-5.6666666666666714E-4</v>
      </c>
    </row>
    <row r="38" spans="1:6" x14ac:dyDescent="0.25">
      <c r="E38" s="20">
        <f>INDEX(LINEST(E$41:E$47,($B$41:$B$47)^{1,2}),1,2)</f>
        <v>0.2034761904761905</v>
      </c>
    </row>
    <row r="39" spans="1:6" x14ac:dyDescent="0.25">
      <c r="E39" s="20">
        <f>INDEX(LINEST(E$41:E$47,($B$41:$B$47)^{1,2}),1,3)</f>
        <v>5.0285714285714267</v>
      </c>
    </row>
    <row r="41" spans="1:6" x14ac:dyDescent="0.25">
      <c r="B41" s="3">
        <v>40</v>
      </c>
      <c r="C41" s="4">
        <f>C17</f>
        <v>33.549999999999997</v>
      </c>
      <c r="D41" s="9">
        <f t="shared" ref="D41:E41" si="3">D17</f>
        <v>24.06</v>
      </c>
      <c r="E41" s="13">
        <f t="shared" si="3"/>
        <v>12.24</v>
      </c>
    </row>
    <row r="42" spans="1:6" x14ac:dyDescent="0.25">
      <c r="A42" s="26">
        <f>E42-E41</f>
        <v>1.5399999999999991</v>
      </c>
      <c r="B42" s="3">
        <v>50</v>
      </c>
      <c r="C42" s="4">
        <f t="shared" ref="C42:E47" si="4">C18</f>
        <v>38.85</v>
      </c>
      <c r="D42" s="9">
        <f t="shared" si="4"/>
        <v>29.3</v>
      </c>
      <c r="E42" s="13">
        <f t="shared" si="4"/>
        <v>13.78</v>
      </c>
    </row>
    <row r="43" spans="1:6" x14ac:dyDescent="0.25">
      <c r="A43" s="26">
        <f>E43-E42</f>
        <v>1.4800000000000004</v>
      </c>
      <c r="B43" s="3">
        <v>60</v>
      </c>
      <c r="C43" s="4">
        <f t="shared" si="4"/>
        <v>44.05</v>
      </c>
      <c r="D43" s="9">
        <f t="shared" si="4"/>
        <v>34.450000000000003</v>
      </c>
      <c r="E43" s="13">
        <f t="shared" si="4"/>
        <v>15.26</v>
      </c>
    </row>
    <row r="44" spans="1:6" x14ac:dyDescent="0.25">
      <c r="A44" s="26">
        <f>E44-E43</f>
        <v>1.2799999999999994</v>
      </c>
      <c r="B44" s="3">
        <v>70</v>
      </c>
      <c r="C44" s="5">
        <f t="shared" si="4"/>
        <v>49.05</v>
      </c>
      <c r="D44" s="10">
        <f t="shared" si="4"/>
        <v>39.31</v>
      </c>
      <c r="E44" s="14">
        <f t="shared" si="4"/>
        <v>16.54</v>
      </c>
    </row>
    <row r="45" spans="1:6" x14ac:dyDescent="0.25">
      <c r="A45" s="26">
        <f>E45-E44</f>
        <v>1</v>
      </c>
      <c r="B45" s="3">
        <v>80</v>
      </c>
      <c r="C45" s="4">
        <f t="shared" si="4"/>
        <v>53.6</v>
      </c>
      <c r="D45" s="9">
        <f t="shared" si="4"/>
        <v>43.73</v>
      </c>
      <c r="E45" s="13">
        <f t="shared" si="4"/>
        <v>17.54</v>
      </c>
    </row>
    <row r="46" spans="1:6" x14ac:dyDescent="0.25">
      <c r="A46" s="26">
        <f t="shared" ref="A46:A47" si="5">E46-E45</f>
        <v>1.2600000000000016</v>
      </c>
      <c r="B46" s="3">
        <v>90</v>
      </c>
      <c r="C46" s="4">
        <f t="shared" si="4"/>
        <v>59.05</v>
      </c>
      <c r="D46" s="9">
        <f t="shared" si="4"/>
        <v>49.04</v>
      </c>
      <c r="E46" s="13">
        <f t="shared" si="4"/>
        <v>18.8</v>
      </c>
    </row>
    <row r="47" spans="1:6" x14ac:dyDescent="0.25">
      <c r="A47" s="29">
        <f t="shared" si="5"/>
        <v>0.91999999999999815</v>
      </c>
      <c r="B47" s="3">
        <v>100</v>
      </c>
      <c r="C47" s="5">
        <f t="shared" si="4"/>
        <v>64.05</v>
      </c>
      <c r="D47" s="10">
        <f t="shared" si="4"/>
        <v>53.79</v>
      </c>
      <c r="E47" s="14">
        <f t="shared" si="4"/>
        <v>19.72</v>
      </c>
    </row>
    <row r="48" spans="1:6" x14ac:dyDescent="0.25">
      <c r="B48" s="3">
        <v>40</v>
      </c>
      <c r="E48" s="30">
        <f>(E$37*(B41)^2)+(E$38*(B41)^1)+(E$39)</f>
        <v>12.260952380952379</v>
      </c>
      <c r="F48" s="28">
        <f>E48-E41</f>
        <v>2.0952380952378391E-2</v>
      </c>
    </row>
    <row r="49" spans="1:6" x14ac:dyDescent="0.25">
      <c r="A49" s="26">
        <f>E49-E48</f>
        <v>1.5247619047619061</v>
      </c>
      <c r="B49" s="3">
        <v>50</v>
      </c>
      <c r="E49" s="30">
        <f t="shared" ref="E49:E54" si="6">(E$37*(B42)^2)+(E$38*(B42)^1)+(E$39)</f>
        <v>13.785714285714285</v>
      </c>
      <c r="F49" s="28">
        <f t="shared" ref="F49:F54" si="7">E49-E42</f>
        <v>5.7142857142853387E-3</v>
      </c>
    </row>
    <row r="50" spans="1:6" x14ac:dyDescent="0.25">
      <c r="A50" s="26">
        <f>E50-E49</f>
        <v>1.411428571428571</v>
      </c>
      <c r="B50" s="3">
        <v>60</v>
      </c>
      <c r="E50" s="30">
        <f t="shared" si="6"/>
        <v>15.197142857142856</v>
      </c>
      <c r="F50" s="28">
        <f t="shared" si="7"/>
        <v>-6.2857142857144055E-2</v>
      </c>
    </row>
    <row r="51" spans="1:6" x14ac:dyDescent="0.25">
      <c r="A51" s="26">
        <f>E51-E50</f>
        <v>1.2980952380952377</v>
      </c>
      <c r="B51" s="3">
        <v>70</v>
      </c>
      <c r="E51" s="30">
        <f t="shared" si="6"/>
        <v>16.495238095238093</v>
      </c>
      <c r="F51" s="28">
        <f t="shared" si="7"/>
        <v>-4.4761904761905669E-2</v>
      </c>
    </row>
    <row r="52" spans="1:6" x14ac:dyDescent="0.25">
      <c r="A52" s="26">
        <f>E52-E51</f>
        <v>1.1847619047619062</v>
      </c>
      <c r="B52" s="3">
        <v>80</v>
      </c>
      <c r="E52" s="30">
        <f t="shared" si="6"/>
        <v>17.68</v>
      </c>
      <c r="F52" s="28">
        <f t="shared" si="7"/>
        <v>0.14000000000000057</v>
      </c>
    </row>
    <row r="53" spans="1:6" x14ac:dyDescent="0.25">
      <c r="A53" s="26">
        <f t="shared" ref="A53:A54" si="8">E53-E52</f>
        <v>1.0714285714285694</v>
      </c>
      <c r="B53" s="3">
        <v>90</v>
      </c>
      <c r="E53" s="30">
        <f t="shared" si="6"/>
        <v>18.751428571428569</v>
      </c>
      <c r="F53" s="28">
        <f t="shared" si="7"/>
        <v>-4.8571428571431596E-2</v>
      </c>
    </row>
    <row r="54" spans="1:6" x14ac:dyDescent="0.25">
      <c r="A54" s="31">
        <f t="shared" si="8"/>
        <v>0.95809523809523967</v>
      </c>
      <c r="B54" s="3">
        <v>100</v>
      </c>
      <c r="E54" s="30">
        <f t="shared" si="6"/>
        <v>19.709523809523809</v>
      </c>
      <c r="F54" s="28">
        <f t="shared" si="7"/>
        <v>-1.0476190476190084E-2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0.48399999999999943</v>
      </c>
      <c r="D3" s="20">
        <f>INDEX(LINEST(D$21:D$23,($B$21:$B$23)^{1}),1)</f>
        <v>0.47850000000000004</v>
      </c>
      <c r="E3" s="20">
        <f>INDEX(LINEST(E$21:E$23,($B$21:$B$23)^{1}),1)</f>
        <v>9.3499999999999958E-2</v>
      </c>
      <c r="F3" s="20">
        <f>INDEX(LINEST(F$21:F$23,($B$21:$B$23)^{1}),1)</f>
        <v>0.3725</v>
      </c>
      <c r="H3" s="54" t="s">
        <v>37</v>
      </c>
    </row>
    <row r="4" spans="2:17" x14ac:dyDescent="0.25">
      <c r="C4" s="21">
        <f>INDEX(LINEST(C$22:C$23,($B$22:$B$23)^{1}),1,2)</f>
        <v>10.900000000000048</v>
      </c>
      <c r="D4" s="21">
        <f>INDEX(LINEST(D$21:D$23,($B$21:$B$23)^{1}),1,2)</f>
        <v>0.64166666666666572</v>
      </c>
      <c r="E4" s="21">
        <f>INDEX(LINEST(E$21:E$23,($B$21:$B$23)^{1}),1,2)</f>
        <v>7.4316666666666702</v>
      </c>
      <c r="F4" s="21">
        <f>INDEX(LINEST(F$21:F$23,($B$21:$B$23)^{1}),1,2)</f>
        <v>-7.428333333333331</v>
      </c>
      <c r="H4" s="52"/>
    </row>
    <row r="6" spans="2:17" x14ac:dyDescent="0.25">
      <c r="B6" s="1" t="s">
        <v>18</v>
      </c>
      <c r="C6" s="1" t="s">
        <v>2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3533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12.55</v>
      </c>
      <c r="D9" s="9">
        <v>2.5099999999999998</v>
      </c>
      <c r="E9" s="13">
        <v>0.5</v>
      </c>
      <c r="F9" s="17">
        <v>0.06</v>
      </c>
      <c r="G9" s="4">
        <v>10.039999999999999</v>
      </c>
      <c r="H9" s="4">
        <v>1.95</v>
      </c>
      <c r="I9" s="4">
        <v>-1.75</v>
      </c>
      <c r="J9" s="44">
        <f t="shared" ref="J9:J25" si="0">D9/$B9</f>
        <v>2.5099999999999998</v>
      </c>
    </row>
    <row r="10" spans="2:17" x14ac:dyDescent="0.25">
      <c r="B10" s="3">
        <v>2</v>
      </c>
      <c r="C10" s="57">
        <v>13.29</v>
      </c>
      <c r="D10" s="9">
        <v>3.3</v>
      </c>
      <c r="E10" s="13">
        <v>1.31</v>
      </c>
      <c r="F10" s="17">
        <v>0.12</v>
      </c>
      <c r="G10" s="4">
        <v>9.99</v>
      </c>
      <c r="H10" s="4">
        <v>1.87</v>
      </c>
      <c r="I10" s="4">
        <v>-3.05</v>
      </c>
      <c r="J10" s="44">
        <f t="shared" si="0"/>
        <v>1.65</v>
      </c>
    </row>
    <row r="11" spans="2:17" x14ac:dyDescent="0.25">
      <c r="B11" s="3">
        <v>3</v>
      </c>
      <c r="C11" s="58">
        <v>14.2</v>
      </c>
      <c r="D11" s="10">
        <v>4.22</v>
      </c>
      <c r="E11" s="14">
        <v>2.31</v>
      </c>
      <c r="F11" s="18">
        <v>0.06</v>
      </c>
      <c r="G11" s="5">
        <v>9.98</v>
      </c>
      <c r="H11" s="5">
        <v>1.85</v>
      </c>
      <c r="I11" s="5">
        <v>-4.75</v>
      </c>
      <c r="J11" s="46">
        <f t="shared" si="0"/>
        <v>1.4066666666666665</v>
      </c>
    </row>
    <row r="12" spans="2:17" x14ac:dyDescent="0.25">
      <c r="B12" s="3">
        <v>4</v>
      </c>
      <c r="C12" s="57">
        <v>15.2</v>
      </c>
      <c r="D12" s="9">
        <v>5.3</v>
      </c>
      <c r="E12" s="13">
        <v>3.35</v>
      </c>
      <c r="F12" s="17">
        <v>0.31</v>
      </c>
      <c r="G12" s="4">
        <v>9.9</v>
      </c>
      <c r="H12" s="4">
        <v>1.64</v>
      </c>
      <c r="I12" s="4">
        <v>-6.5</v>
      </c>
      <c r="J12" s="44">
        <f t="shared" si="0"/>
        <v>1.325</v>
      </c>
    </row>
    <row r="13" spans="2:17" x14ac:dyDescent="0.25">
      <c r="B13" s="3">
        <v>5</v>
      </c>
      <c r="C13" s="57">
        <v>15.89</v>
      </c>
      <c r="D13" s="9">
        <v>5.99</v>
      </c>
      <c r="E13" s="13">
        <v>4.09</v>
      </c>
      <c r="F13" s="17">
        <v>0.49</v>
      </c>
      <c r="G13" s="4">
        <v>9.9</v>
      </c>
      <c r="H13" s="4">
        <v>1.41</v>
      </c>
      <c r="I13" s="4">
        <v>-8.6</v>
      </c>
      <c r="J13" s="44">
        <f t="shared" si="0"/>
        <v>1.198</v>
      </c>
    </row>
    <row r="14" spans="2:17" x14ac:dyDescent="0.25">
      <c r="B14" s="3">
        <v>10</v>
      </c>
      <c r="C14" s="58">
        <v>18</v>
      </c>
      <c r="D14" s="10">
        <v>8.2100000000000009</v>
      </c>
      <c r="E14" s="14">
        <v>5.85</v>
      </c>
      <c r="F14" s="18">
        <v>0.74</v>
      </c>
      <c r="G14" s="5">
        <v>9.7899999999999991</v>
      </c>
      <c r="H14" s="5">
        <v>1.62</v>
      </c>
      <c r="I14" s="5">
        <v>-21.2</v>
      </c>
      <c r="J14" s="46">
        <f t="shared" si="0"/>
        <v>0.82100000000000006</v>
      </c>
    </row>
    <row r="15" spans="2:17" x14ac:dyDescent="0.25">
      <c r="B15" s="3">
        <v>20</v>
      </c>
      <c r="C15" s="57">
        <v>22.15</v>
      </c>
      <c r="D15" s="9">
        <v>12.4</v>
      </c>
      <c r="E15" s="13">
        <v>7.73</v>
      </c>
      <c r="F15" s="17">
        <v>2.71</v>
      </c>
      <c r="G15" s="4">
        <v>9.75</v>
      </c>
      <c r="H15" s="4">
        <v>1.96</v>
      </c>
      <c r="I15" s="4">
        <v>-45</v>
      </c>
      <c r="J15" s="44">
        <f t="shared" si="0"/>
        <v>0.62</v>
      </c>
    </row>
    <row r="16" spans="2:17" x14ac:dyDescent="0.25">
      <c r="B16" s="3">
        <v>30</v>
      </c>
      <c r="C16" s="57">
        <v>26.6</v>
      </c>
      <c r="D16" s="9">
        <v>16.86</v>
      </c>
      <c r="E16" s="36">
        <v>9.24</v>
      </c>
      <c r="F16" s="37">
        <v>5.73</v>
      </c>
      <c r="G16" s="4">
        <v>9.74</v>
      </c>
      <c r="H16" s="4">
        <v>1.89</v>
      </c>
      <c r="I16" s="4">
        <v>-66.95</v>
      </c>
      <c r="J16" s="44">
        <f t="shared" si="0"/>
        <v>0.56199999999999994</v>
      </c>
    </row>
    <row r="17" spans="1:10" x14ac:dyDescent="0.25">
      <c r="B17" s="3">
        <v>40</v>
      </c>
      <c r="C17" s="57">
        <v>31.3</v>
      </c>
      <c r="D17" s="34">
        <v>21.58</v>
      </c>
      <c r="E17" s="36">
        <v>10.64</v>
      </c>
      <c r="F17" s="37">
        <v>9.3000000000000007</v>
      </c>
      <c r="G17" s="35">
        <v>9.7200000000000006</v>
      </c>
      <c r="H17" s="4">
        <v>1.64</v>
      </c>
      <c r="I17" s="4">
        <v>-88.35</v>
      </c>
      <c r="J17" s="44">
        <f t="shared" si="0"/>
        <v>0.53949999999999998</v>
      </c>
    </row>
    <row r="18" spans="1:10" x14ac:dyDescent="0.25">
      <c r="A18" s="26">
        <f>E18-E17</f>
        <v>1.1799999999999997</v>
      </c>
      <c r="B18" s="3">
        <v>50</v>
      </c>
      <c r="C18" s="57">
        <v>35.909999999999997</v>
      </c>
      <c r="D18" s="9">
        <v>26.13</v>
      </c>
      <c r="E18" s="42">
        <v>11.82</v>
      </c>
      <c r="F18" s="43">
        <v>12.63</v>
      </c>
      <c r="G18" s="4">
        <v>9.7799999999999994</v>
      </c>
      <c r="H18" s="4">
        <v>1.68</v>
      </c>
      <c r="I18" s="4">
        <v>-111.3</v>
      </c>
      <c r="J18" s="44">
        <f t="shared" si="0"/>
        <v>0.52259999999999995</v>
      </c>
    </row>
    <row r="19" spans="1:10" x14ac:dyDescent="0.25">
      <c r="A19" s="26">
        <f>E19-E18</f>
        <v>1.1500000000000004</v>
      </c>
      <c r="B19" s="3">
        <v>60</v>
      </c>
      <c r="C19" s="57">
        <v>40.299999999999997</v>
      </c>
      <c r="D19" s="34">
        <v>30.42</v>
      </c>
      <c r="E19" s="38">
        <v>12.97</v>
      </c>
      <c r="F19" s="39">
        <v>15.83</v>
      </c>
      <c r="G19" s="35">
        <v>9.8800000000000008</v>
      </c>
      <c r="H19" s="4">
        <v>1.62</v>
      </c>
      <c r="I19" s="4">
        <v>-133.35</v>
      </c>
      <c r="J19" s="44">
        <f t="shared" si="0"/>
        <v>0.50700000000000001</v>
      </c>
    </row>
    <row r="20" spans="1:10" x14ac:dyDescent="0.25">
      <c r="A20" s="26">
        <f>E20-E19</f>
        <v>1.0999999999999996</v>
      </c>
      <c r="B20" s="3">
        <v>70</v>
      </c>
      <c r="C20" s="58">
        <v>44.9</v>
      </c>
      <c r="D20" s="10">
        <v>34.83</v>
      </c>
      <c r="E20" s="40">
        <v>14.07</v>
      </c>
      <c r="F20" s="41">
        <v>19.28</v>
      </c>
      <c r="G20" s="5">
        <v>10.07</v>
      </c>
      <c r="H20" s="5">
        <v>1.48</v>
      </c>
      <c r="I20" s="5">
        <v>-154.94999999999999</v>
      </c>
      <c r="J20" s="46">
        <f t="shared" si="0"/>
        <v>0.49757142857142855</v>
      </c>
    </row>
    <row r="21" spans="1:10" x14ac:dyDescent="0.25">
      <c r="A21" s="26">
        <f>E21-E20</f>
        <v>0.84999999999999964</v>
      </c>
      <c r="B21" s="3">
        <v>80</v>
      </c>
      <c r="C21" s="57">
        <v>49.15</v>
      </c>
      <c r="D21" s="9">
        <v>38.85</v>
      </c>
      <c r="E21" s="13">
        <v>14.92</v>
      </c>
      <c r="F21" s="17">
        <v>22.36</v>
      </c>
      <c r="G21" s="4">
        <v>10.3</v>
      </c>
      <c r="H21" s="4">
        <v>1.57</v>
      </c>
      <c r="I21" s="4">
        <v>0</v>
      </c>
      <c r="J21" s="44">
        <f t="shared" si="0"/>
        <v>0.48562500000000003</v>
      </c>
    </row>
    <row r="22" spans="1:10" x14ac:dyDescent="0.25">
      <c r="A22" s="26">
        <f t="shared" ref="A22:A23" si="1">E22-E21</f>
        <v>0.91000000000000014</v>
      </c>
      <c r="B22" s="3">
        <v>90</v>
      </c>
      <c r="C22" s="57">
        <v>54.46</v>
      </c>
      <c r="D22" s="9">
        <v>43.85</v>
      </c>
      <c r="E22" s="13">
        <v>15.83</v>
      </c>
      <c r="F22" s="17">
        <v>26.12</v>
      </c>
      <c r="G22" s="4">
        <v>10.61</v>
      </c>
      <c r="H22" s="4">
        <v>1.9</v>
      </c>
      <c r="I22" s="4">
        <v>0</v>
      </c>
      <c r="J22" s="44">
        <f t="shared" si="0"/>
        <v>0.48722222222222222</v>
      </c>
    </row>
    <row r="23" spans="1:10" x14ac:dyDescent="0.25">
      <c r="A23" s="5">
        <f t="shared" si="1"/>
        <v>0.95999999999999908</v>
      </c>
      <c r="B23" s="3">
        <v>100</v>
      </c>
      <c r="C23" s="58">
        <v>59.3</v>
      </c>
      <c r="D23" s="10">
        <v>48.42</v>
      </c>
      <c r="E23" s="14">
        <v>16.79</v>
      </c>
      <c r="F23" s="18">
        <v>29.81</v>
      </c>
      <c r="G23" s="5">
        <v>10.88</v>
      </c>
      <c r="H23" s="5">
        <v>1.82</v>
      </c>
      <c r="I23" s="5">
        <v>0</v>
      </c>
      <c r="J23" s="46">
        <f t="shared" si="0"/>
        <v>0.48420000000000002</v>
      </c>
    </row>
    <row r="24" spans="1:10" x14ac:dyDescent="0.25">
      <c r="A24" s="26"/>
      <c r="B24" s="22">
        <v>150</v>
      </c>
      <c r="C24" s="59">
        <f>(C$3*$B24)+C$4</f>
        <v>83.499999999999957</v>
      </c>
      <c r="D24" s="48">
        <f>(D$3*$B24)+D$4</f>
        <v>72.416666666666671</v>
      </c>
      <c r="E24" s="48">
        <f>(E$3*$B24)+E$4</f>
        <v>21.456666666666663</v>
      </c>
      <c r="F24" s="48">
        <f>(F$3*$B24)+F$4</f>
        <v>48.446666666666673</v>
      </c>
      <c r="J24" s="47">
        <f t="shared" si="0"/>
        <v>0.48277777777777781</v>
      </c>
    </row>
    <row r="25" spans="1:10" x14ac:dyDescent="0.25">
      <c r="A25" s="26"/>
      <c r="B25" s="22">
        <v>400</v>
      </c>
      <c r="C25" s="59">
        <f t="shared" ref="C25:F25" si="2">(C$3*$B25)+C$4</f>
        <v>204.49999999999983</v>
      </c>
      <c r="D25" s="48">
        <f t="shared" si="2"/>
        <v>192.04166666666669</v>
      </c>
      <c r="E25" s="48">
        <f t="shared" si="2"/>
        <v>44.831666666666656</v>
      </c>
      <c r="F25" s="48">
        <f t="shared" si="2"/>
        <v>141.57166666666666</v>
      </c>
      <c r="J25" s="47">
        <f t="shared" si="0"/>
        <v>0.48010416666666672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-3.3333333333333419E-4</v>
      </c>
    </row>
    <row r="38" spans="1:6" x14ac:dyDescent="0.25">
      <c r="E38" s="20">
        <f>INDEX(LINEST(E$41:E$47,($B$41:$B$47)^{1,2}),1,2)</f>
        <v>0.14816666666666675</v>
      </c>
    </row>
    <row r="39" spans="1:6" x14ac:dyDescent="0.25">
      <c r="E39" s="20">
        <f>INDEX(LINEST(E$41:E$47,($B$41:$B$47)^{1,2}),1,3)</f>
        <v>5.257857142857139</v>
      </c>
    </row>
    <row r="41" spans="1:6" x14ac:dyDescent="0.25">
      <c r="B41" s="3">
        <v>40</v>
      </c>
      <c r="C41" s="4">
        <f>C17</f>
        <v>31.3</v>
      </c>
      <c r="D41" s="9">
        <f t="shared" ref="D41:E41" si="3">D17</f>
        <v>21.58</v>
      </c>
      <c r="E41" s="13">
        <f t="shared" si="3"/>
        <v>10.64</v>
      </c>
    </row>
    <row r="42" spans="1:6" x14ac:dyDescent="0.25">
      <c r="A42" s="26">
        <f>E42-E41</f>
        <v>1.1799999999999997</v>
      </c>
      <c r="B42" s="3">
        <v>50</v>
      </c>
      <c r="C42" s="4">
        <f t="shared" ref="C42:E47" si="4">C18</f>
        <v>35.909999999999997</v>
      </c>
      <c r="D42" s="9">
        <f t="shared" si="4"/>
        <v>26.13</v>
      </c>
      <c r="E42" s="13">
        <f t="shared" si="4"/>
        <v>11.82</v>
      </c>
    </row>
    <row r="43" spans="1:6" x14ac:dyDescent="0.25">
      <c r="A43" s="26">
        <f>E43-E42</f>
        <v>1.1500000000000004</v>
      </c>
      <c r="B43" s="3">
        <v>60</v>
      </c>
      <c r="C43" s="4">
        <f t="shared" si="4"/>
        <v>40.299999999999997</v>
      </c>
      <c r="D43" s="9">
        <f t="shared" si="4"/>
        <v>30.42</v>
      </c>
      <c r="E43" s="13">
        <f t="shared" si="4"/>
        <v>12.97</v>
      </c>
    </row>
    <row r="44" spans="1:6" x14ac:dyDescent="0.25">
      <c r="A44" s="26">
        <f>E44-E43</f>
        <v>1.0999999999999996</v>
      </c>
      <c r="B44" s="3">
        <v>70</v>
      </c>
      <c r="C44" s="5">
        <f t="shared" si="4"/>
        <v>44.9</v>
      </c>
      <c r="D44" s="10">
        <f t="shared" si="4"/>
        <v>34.83</v>
      </c>
      <c r="E44" s="14">
        <f t="shared" si="4"/>
        <v>14.07</v>
      </c>
    </row>
    <row r="45" spans="1:6" x14ac:dyDescent="0.25">
      <c r="A45" s="26">
        <f>E45-E44</f>
        <v>0.84999999999999964</v>
      </c>
      <c r="B45" s="3">
        <v>80</v>
      </c>
      <c r="C45" s="4">
        <f t="shared" si="4"/>
        <v>49.15</v>
      </c>
      <c r="D45" s="9">
        <f t="shared" si="4"/>
        <v>38.85</v>
      </c>
      <c r="E45" s="13">
        <f t="shared" si="4"/>
        <v>14.92</v>
      </c>
    </row>
    <row r="46" spans="1:6" x14ac:dyDescent="0.25">
      <c r="A46" s="26">
        <f t="shared" ref="A46:A47" si="5">E46-E45</f>
        <v>0.91000000000000014</v>
      </c>
      <c r="B46" s="3">
        <v>90</v>
      </c>
      <c r="C46" s="4">
        <f t="shared" si="4"/>
        <v>54.46</v>
      </c>
      <c r="D46" s="9">
        <f t="shared" si="4"/>
        <v>43.85</v>
      </c>
      <c r="E46" s="13">
        <f t="shared" si="4"/>
        <v>15.83</v>
      </c>
    </row>
    <row r="47" spans="1:6" x14ac:dyDescent="0.25">
      <c r="A47" s="29">
        <f t="shared" si="5"/>
        <v>0.95999999999999908</v>
      </c>
      <c r="B47" s="3">
        <v>100</v>
      </c>
      <c r="C47" s="5">
        <f t="shared" si="4"/>
        <v>59.3</v>
      </c>
      <c r="D47" s="10">
        <f t="shared" si="4"/>
        <v>48.42</v>
      </c>
      <c r="E47" s="14">
        <f t="shared" si="4"/>
        <v>16.79</v>
      </c>
    </row>
    <row r="48" spans="1:6" x14ac:dyDescent="0.25">
      <c r="B48" s="3">
        <v>40</v>
      </c>
      <c r="E48" s="30">
        <f>(E$37*(B41)^2)+(E$38*(B41)^1)+(E$39)</f>
        <v>10.651190476190475</v>
      </c>
      <c r="F48" s="28">
        <f>E48-E41</f>
        <v>1.1190476190474641E-2</v>
      </c>
    </row>
    <row r="49" spans="1:6" x14ac:dyDescent="0.25">
      <c r="A49" s="26">
        <f>E49-E48</f>
        <v>1.1816666666666649</v>
      </c>
      <c r="B49" s="3">
        <v>50</v>
      </c>
      <c r="E49" s="30">
        <f t="shared" ref="E49:E54" si="6">(E$37*(B42)^2)+(E$38*(B42)^1)+(E$39)</f>
        <v>11.83285714285714</v>
      </c>
      <c r="F49" s="28">
        <f t="shared" ref="F49:F54" si="7">E49-E42</f>
        <v>1.2857142857139792E-2</v>
      </c>
    </row>
    <row r="50" spans="1:6" x14ac:dyDescent="0.25">
      <c r="A50" s="26">
        <f>E50-E49</f>
        <v>1.115000000000002</v>
      </c>
      <c r="B50" s="3">
        <v>60</v>
      </c>
      <c r="E50" s="30">
        <f t="shared" si="6"/>
        <v>12.947857142857142</v>
      </c>
      <c r="F50" s="28">
        <f t="shared" si="7"/>
        <v>-2.2142857142858574E-2</v>
      </c>
    </row>
    <row r="51" spans="1:6" x14ac:dyDescent="0.25">
      <c r="A51" s="26">
        <f>E51-E50</f>
        <v>1.048333333333332</v>
      </c>
      <c r="B51" s="3">
        <v>70</v>
      </c>
      <c r="E51" s="30">
        <f t="shared" si="6"/>
        <v>13.996190476190474</v>
      </c>
      <c r="F51" s="28">
        <f t="shared" si="7"/>
        <v>-7.3809523809526212E-2</v>
      </c>
    </row>
    <row r="52" spans="1:6" x14ac:dyDescent="0.25">
      <c r="A52" s="26">
        <f>E52-E51</f>
        <v>0.98166666666666735</v>
      </c>
      <c r="B52" s="3">
        <v>80</v>
      </c>
      <c r="E52" s="30">
        <f t="shared" si="6"/>
        <v>14.977857142857141</v>
      </c>
      <c r="F52" s="28">
        <f t="shared" si="7"/>
        <v>5.7857142857141497E-2</v>
      </c>
    </row>
    <row r="53" spans="1:6" x14ac:dyDescent="0.25">
      <c r="A53" s="26">
        <f t="shared" ref="A53:A54" si="8">E53-E52</f>
        <v>0.91499999999999915</v>
      </c>
      <c r="B53" s="3">
        <v>90</v>
      </c>
      <c r="E53" s="30">
        <f t="shared" si="6"/>
        <v>15.892857142857141</v>
      </c>
      <c r="F53" s="28">
        <f t="shared" si="7"/>
        <v>6.2857142857140502E-2</v>
      </c>
    </row>
    <row r="54" spans="1:6" x14ac:dyDescent="0.25">
      <c r="A54" s="31">
        <f t="shared" si="8"/>
        <v>0.84833333333333449</v>
      </c>
      <c r="B54" s="3">
        <v>100</v>
      </c>
      <c r="E54" s="30">
        <f t="shared" si="6"/>
        <v>16.741190476190475</v>
      </c>
      <c r="F54" s="28">
        <f t="shared" si="7"/>
        <v>-4.880952380952408E-2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altText="Valving Logic Psf Model">
                <anchor moveWithCells="1" sizeWithCells="1">
                  <from>
                    <xdr:col>6</xdr:col>
                    <xdr:colOff>180975</xdr:colOff>
                    <xdr:row>3</xdr:row>
                    <xdr:rowOff>180975</xdr:rowOff>
                  </from>
                  <to>
                    <xdr:col>7</xdr:col>
                    <xdr:colOff>695325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altText="Valving Logic Psf Model">
                <anchor moveWithCells="1" sizeWithCells="1">
                  <from>
                    <xdr:col>8</xdr:col>
                    <xdr:colOff>85725</xdr:colOff>
                    <xdr:row>3</xdr:row>
                    <xdr:rowOff>180975</xdr:rowOff>
                  </from>
                  <to>
                    <xdr:col>9</xdr:col>
                    <xdr:colOff>609600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0.44599999999999995</v>
      </c>
      <c r="D3" s="20">
        <f>INDEX(LINEST(D$21:D$23,($B$21:$B$23)^{1}),1)</f>
        <v>0.42649999999999971</v>
      </c>
      <c r="E3" s="20">
        <f>INDEX(LINEST(E$21:E$23,($B$21:$B$23)^{1}),1)</f>
        <v>8.2000000000000031E-2</v>
      </c>
      <c r="F3" s="20">
        <f>INDEX(LINEST(F$21:F$23,($B$21:$B$23)^{1}),1)</f>
        <v>0.32650000000000012</v>
      </c>
      <c r="H3" s="54" t="s">
        <v>39</v>
      </c>
    </row>
    <row r="4" spans="2:17" x14ac:dyDescent="0.25">
      <c r="C4" s="21">
        <f>INDEX(LINEST(C$22:C$23,($B$22:$B$23)^{1}),1,2)</f>
        <v>10.860000000000007</v>
      </c>
      <c r="D4" s="21">
        <f>INDEX(LINEST(D$21:D$23,($B$21:$B$23)^{1}),1,2)</f>
        <v>1.6383333333333567</v>
      </c>
      <c r="E4" s="21">
        <f>INDEX(LINEST(E$21:E$23,($B$21:$B$23)^{1}),1,2)</f>
        <v>5.1233333333333295</v>
      </c>
      <c r="F4" s="21">
        <f>INDEX(LINEST(F$21:F$23,($B$21:$B$23)^{1}),1,2)</f>
        <v>-3.1016666666666808</v>
      </c>
      <c r="H4" s="52"/>
    </row>
    <row r="6" spans="2:17" x14ac:dyDescent="0.25">
      <c r="B6" s="1" t="s">
        <v>16</v>
      </c>
      <c r="C6" s="1" t="s">
        <v>2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3542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12.51</v>
      </c>
      <c r="D9" s="9">
        <v>2.16</v>
      </c>
      <c r="E9" s="13">
        <v>0.52</v>
      </c>
      <c r="F9" s="17">
        <v>-0.18</v>
      </c>
      <c r="G9" s="4">
        <v>10.35</v>
      </c>
      <c r="H9" s="4">
        <v>1.82</v>
      </c>
      <c r="I9" s="4">
        <v>-1.9</v>
      </c>
      <c r="J9" s="44">
        <f t="shared" ref="J9:J25" si="0">D9/$B9</f>
        <v>2.16</v>
      </c>
    </row>
    <row r="10" spans="2:17" x14ac:dyDescent="0.25">
      <c r="B10" s="3">
        <v>2</v>
      </c>
      <c r="C10" s="57">
        <v>13.25</v>
      </c>
      <c r="D10" s="9">
        <v>2.91</v>
      </c>
      <c r="E10" s="13">
        <v>1.17</v>
      </c>
      <c r="F10" s="17">
        <v>-0.18</v>
      </c>
      <c r="G10" s="4">
        <v>10.34</v>
      </c>
      <c r="H10" s="4">
        <v>1.92</v>
      </c>
      <c r="I10" s="4">
        <v>-3.25</v>
      </c>
      <c r="J10" s="44">
        <f t="shared" si="0"/>
        <v>1.4550000000000001</v>
      </c>
    </row>
    <row r="11" spans="2:17" x14ac:dyDescent="0.25">
      <c r="B11" s="3">
        <v>3</v>
      </c>
      <c r="C11" s="58">
        <v>13.9</v>
      </c>
      <c r="D11" s="10">
        <v>3.58</v>
      </c>
      <c r="E11" s="14">
        <v>1.81</v>
      </c>
      <c r="F11" s="18">
        <v>-0.25</v>
      </c>
      <c r="G11" s="5">
        <v>10.32</v>
      </c>
      <c r="H11" s="5">
        <v>2.02</v>
      </c>
      <c r="I11" s="5">
        <v>-5</v>
      </c>
      <c r="J11" s="46">
        <f t="shared" si="0"/>
        <v>1.1933333333333334</v>
      </c>
    </row>
    <row r="12" spans="2:17" x14ac:dyDescent="0.25">
      <c r="B12" s="3">
        <v>4</v>
      </c>
      <c r="C12" s="57">
        <v>14.56</v>
      </c>
      <c r="D12" s="9">
        <v>4.26</v>
      </c>
      <c r="E12" s="13">
        <v>2.4500000000000002</v>
      </c>
      <c r="F12" s="17">
        <v>0.31</v>
      </c>
      <c r="G12" s="4">
        <v>10.3</v>
      </c>
      <c r="H12" s="4">
        <v>1.5</v>
      </c>
      <c r="I12" s="4">
        <v>-6.8</v>
      </c>
      <c r="J12" s="44">
        <f t="shared" si="0"/>
        <v>1.0649999999999999</v>
      </c>
    </row>
    <row r="13" spans="2:17" x14ac:dyDescent="0.25">
      <c r="B13" s="3">
        <v>5</v>
      </c>
      <c r="C13" s="57">
        <v>14.95</v>
      </c>
      <c r="D13" s="9">
        <v>4.68</v>
      </c>
      <c r="E13" s="13">
        <v>2.85</v>
      </c>
      <c r="F13" s="17">
        <v>0.43</v>
      </c>
      <c r="G13" s="4">
        <v>10.27</v>
      </c>
      <c r="H13" s="4">
        <v>1.4</v>
      </c>
      <c r="I13" s="4">
        <v>-9.1</v>
      </c>
      <c r="J13" s="44">
        <f t="shared" si="0"/>
        <v>0.93599999999999994</v>
      </c>
    </row>
    <row r="14" spans="2:17" x14ac:dyDescent="0.25">
      <c r="B14" s="3">
        <v>10</v>
      </c>
      <c r="C14" s="58">
        <v>16.91</v>
      </c>
      <c r="D14" s="10">
        <v>6.69</v>
      </c>
      <c r="E14" s="14">
        <v>4.08</v>
      </c>
      <c r="F14" s="18">
        <v>1.36</v>
      </c>
      <c r="G14" s="5">
        <v>10.220000000000001</v>
      </c>
      <c r="H14" s="5">
        <v>1.25</v>
      </c>
      <c r="I14" s="5">
        <v>-20.75</v>
      </c>
      <c r="J14" s="46">
        <f t="shared" si="0"/>
        <v>0.66900000000000004</v>
      </c>
    </row>
    <row r="15" spans="2:17" x14ac:dyDescent="0.25">
      <c r="B15" s="3">
        <v>20</v>
      </c>
      <c r="C15" s="57">
        <v>20.7</v>
      </c>
      <c r="D15" s="9">
        <v>10.56</v>
      </c>
      <c r="E15" s="13">
        <v>5.59</v>
      </c>
      <c r="F15" s="17">
        <v>3.51</v>
      </c>
      <c r="G15" s="4">
        <v>10.14</v>
      </c>
      <c r="H15" s="4">
        <v>1.46</v>
      </c>
      <c r="I15" s="4">
        <v>-42.9</v>
      </c>
      <c r="J15" s="44">
        <f t="shared" si="0"/>
        <v>0.52800000000000002</v>
      </c>
    </row>
    <row r="16" spans="2:17" x14ac:dyDescent="0.25">
      <c r="B16" s="3">
        <v>30</v>
      </c>
      <c r="C16" s="57">
        <v>24.85</v>
      </c>
      <c r="D16" s="9">
        <v>14.74</v>
      </c>
      <c r="E16" s="36">
        <v>6.78</v>
      </c>
      <c r="F16" s="37">
        <v>6.53</v>
      </c>
      <c r="G16" s="4">
        <v>10.11</v>
      </c>
      <c r="H16" s="4">
        <v>1.43</v>
      </c>
      <c r="I16" s="4">
        <v>-63.45</v>
      </c>
      <c r="J16" s="44">
        <f t="shared" si="0"/>
        <v>0.49133333333333334</v>
      </c>
    </row>
    <row r="17" spans="1:10" x14ac:dyDescent="0.25">
      <c r="B17" s="3">
        <v>40</v>
      </c>
      <c r="C17" s="57">
        <v>29.15</v>
      </c>
      <c r="D17" s="34">
        <v>19.02</v>
      </c>
      <c r="E17" s="36">
        <v>7.89</v>
      </c>
      <c r="F17" s="37">
        <v>9.92</v>
      </c>
      <c r="G17" s="35">
        <v>10.130000000000001</v>
      </c>
      <c r="H17" s="4">
        <v>1.21</v>
      </c>
      <c r="I17" s="4">
        <v>-84.25</v>
      </c>
      <c r="J17" s="44">
        <f t="shared" si="0"/>
        <v>0.47549999999999998</v>
      </c>
    </row>
    <row r="18" spans="1:10" x14ac:dyDescent="0.25">
      <c r="A18" s="26">
        <f>E18-E17</f>
        <v>1.0100000000000007</v>
      </c>
      <c r="B18" s="3">
        <v>50</v>
      </c>
      <c r="C18" s="57">
        <v>33.5</v>
      </c>
      <c r="D18" s="9">
        <v>23.31</v>
      </c>
      <c r="E18" s="42">
        <v>8.9</v>
      </c>
      <c r="F18" s="43">
        <v>13</v>
      </c>
      <c r="G18" s="4">
        <v>10.19</v>
      </c>
      <c r="H18" s="4">
        <v>1.41</v>
      </c>
      <c r="I18" s="4">
        <v>-105.8</v>
      </c>
      <c r="J18" s="44">
        <f t="shared" si="0"/>
        <v>0.46619999999999995</v>
      </c>
    </row>
    <row r="19" spans="1:10" x14ac:dyDescent="0.25">
      <c r="A19" s="26">
        <f>E19-E18</f>
        <v>0.99000000000000021</v>
      </c>
      <c r="B19" s="3">
        <v>60</v>
      </c>
      <c r="C19" s="57">
        <v>37.75</v>
      </c>
      <c r="D19" s="34">
        <v>27.47</v>
      </c>
      <c r="E19" s="38">
        <v>9.89</v>
      </c>
      <c r="F19" s="39">
        <v>16.14</v>
      </c>
      <c r="G19" s="35">
        <v>10.28</v>
      </c>
      <c r="H19" s="4">
        <v>1.44</v>
      </c>
      <c r="I19" s="4">
        <v>-127</v>
      </c>
      <c r="J19" s="44">
        <f t="shared" si="0"/>
        <v>0.45783333333333331</v>
      </c>
    </row>
    <row r="20" spans="1:10" x14ac:dyDescent="0.25">
      <c r="A20" s="26">
        <f>E20-E19</f>
        <v>0.83999999999999986</v>
      </c>
      <c r="B20" s="3">
        <v>70</v>
      </c>
      <c r="C20" s="58">
        <v>42</v>
      </c>
      <c r="D20" s="10">
        <v>31.54</v>
      </c>
      <c r="E20" s="40">
        <v>10.73</v>
      </c>
      <c r="F20" s="41">
        <v>19.34</v>
      </c>
      <c r="G20" s="5">
        <v>10.46</v>
      </c>
      <c r="H20" s="5">
        <v>1.47</v>
      </c>
      <c r="I20" s="5">
        <v>-148.05000000000001</v>
      </c>
      <c r="J20" s="46">
        <f t="shared" si="0"/>
        <v>0.45057142857142857</v>
      </c>
    </row>
    <row r="21" spans="1:10" x14ac:dyDescent="0.25">
      <c r="A21" s="26">
        <f>E21-E20</f>
        <v>0.9399999999999995</v>
      </c>
      <c r="B21" s="3">
        <v>80</v>
      </c>
      <c r="C21" s="57">
        <v>46.36</v>
      </c>
      <c r="D21" s="9">
        <v>35.700000000000003</v>
      </c>
      <c r="E21" s="13">
        <v>11.67</v>
      </c>
      <c r="F21" s="17">
        <v>23.04</v>
      </c>
      <c r="G21" s="4">
        <v>10.66</v>
      </c>
      <c r="H21" s="4">
        <v>0.99</v>
      </c>
      <c r="I21" s="4">
        <v>0</v>
      </c>
      <c r="J21" s="44">
        <f t="shared" si="0"/>
        <v>0.44625000000000004</v>
      </c>
    </row>
    <row r="22" spans="1:10" x14ac:dyDescent="0.25">
      <c r="A22" s="26">
        <f t="shared" ref="A22:A23" si="1">E22-E21</f>
        <v>0.85999999999999943</v>
      </c>
      <c r="B22" s="3">
        <v>90</v>
      </c>
      <c r="C22" s="57">
        <v>51</v>
      </c>
      <c r="D22" s="9">
        <v>40.14</v>
      </c>
      <c r="E22" s="13">
        <v>12.53</v>
      </c>
      <c r="F22" s="17">
        <v>26.24</v>
      </c>
      <c r="G22" s="4">
        <v>10.86</v>
      </c>
      <c r="H22" s="4">
        <v>1.37</v>
      </c>
      <c r="I22" s="4">
        <v>0</v>
      </c>
      <c r="J22" s="44">
        <f t="shared" si="0"/>
        <v>0.44600000000000001</v>
      </c>
    </row>
    <row r="23" spans="1:10" x14ac:dyDescent="0.25">
      <c r="A23" s="5">
        <f t="shared" si="1"/>
        <v>0.78000000000000114</v>
      </c>
      <c r="B23" s="3">
        <v>100</v>
      </c>
      <c r="C23" s="58">
        <v>55.46</v>
      </c>
      <c r="D23" s="10">
        <v>44.23</v>
      </c>
      <c r="E23" s="14">
        <v>13.31</v>
      </c>
      <c r="F23" s="18">
        <v>29.57</v>
      </c>
      <c r="G23" s="5">
        <v>11.23</v>
      </c>
      <c r="H23" s="5">
        <v>1.35</v>
      </c>
      <c r="I23" s="5">
        <v>0</v>
      </c>
      <c r="J23" s="46">
        <f t="shared" si="0"/>
        <v>0.44229999999999997</v>
      </c>
    </row>
    <row r="24" spans="1:10" x14ac:dyDescent="0.25">
      <c r="A24" s="26"/>
      <c r="B24" s="22">
        <v>150</v>
      </c>
      <c r="C24" s="59">
        <f>(C$3*$B24)+C$4</f>
        <v>77.759999999999991</v>
      </c>
      <c r="D24" s="48">
        <f>(D$3*$B24)+D$4</f>
        <v>65.613333333333316</v>
      </c>
      <c r="E24" s="48">
        <f>(E$3*$B24)+E$4</f>
        <v>17.423333333333332</v>
      </c>
      <c r="F24" s="48">
        <f>(F$3*$B24)+F$4</f>
        <v>45.873333333333335</v>
      </c>
      <c r="J24" s="47">
        <f t="shared" si="0"/>
        <v>0.4374222222222221</v>
      </c>
    </row>
    <row r="25" spans="1:10" x14ac:dyDescent="0.25">
      <c r="A25" s="26"/>
      <c r="B25" s="22">
        <v>400</v>
      </c>
      <c r="C25" s="59">
        <f t="shared" ref="C25:F25" si="2">(C$3*$B25)+C$4</f>
        <v>189.26</v>
      </c>
      <c r="D25" s="48">
        <f t="shared" si="2"/>
        <v>172.23833333333323</v>
      </c>
      <c r="E25" s="48">
        <f t="shared" si="2"/>
        <v>37.923333333333339</v>
      </c>
      <c r="F25" s="48">
        <f t="shared" si="2"/>
        <v>127.49833333333336</v>
      </c>
      <c r="J25" s="47">
        <f t="shared" si="0"/>
        <v>0.43059583333333307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-1.9047619047619121E-4</v>
      </c>
    </row>
    <row r="38" spans="1:6" x14ac:dyDescent="0.25">
      <c r="E38" s="20">
        <f>INDEX(LINEST(E$41:E$47,($B$41:$B$47)^{1,2}),1,2)</f>
        <v>0.11702380952380961</v>
      </c>
    </row>
    <row r="39" spans="1:6" x14ac:dyDescent="0.25">
      <c r="E39" s="20">
        <f>INDEX(LINEST(E$41:E$47,($B$41:$B$47)^{1,2}),1,3)</f>
        <v>3.5207142857142828</v>
      </c>
    </row>
    <row r="41" spans="1:6" x14ac:dyDescent="0.25">
      <c r="B41" s="3">
        <v>40</v>
      </c>
      <c r="C41" s="4">
        <f>C17</f>
        <v>29.15</v>
      </c>
      <c r="D41" s="9">
        <f t="shared" ref="D41:E41" si="3">D17</f>
        <v>19.02</v>
      </c>
      <c r="E41" s="13">
        <f t="shared" si="3"/>
        <v>7.89</v>
      </c>
    </row>
    <row r="42" spans="1:6" x14ac:dyDescent="0.25">
      <c r="A42" s="26">
        <f>E42-E41</f>
        <v>1.0100000000000007</v>
      </c>
      <c r="B42" s="3">
        <v>50</v>
      </c>
      <c r="C42" s="4">
        <f t="shared" ref="C42:E47" si="4">C18</f>
        <v>33.5</v>
      </c>
      <c r="D42" s="9">
        <f t="shared" si="4"/>
        <v>23.31</v>
      </c>
      <c r="E42" s="13">
        <f t="shared" si="4"/>
        <v>8.9</v>
      </c>
    </row>
    <row r="43" spans="1:6" x14ac:dyDescent="0.25">
      <c r="A43" s="26">
        <f>E43-E42</f>
        <v>0.99000000000000021</v>
      </c>
      <c r="B43" s="3">
        <v>60</v>
      </c>
      <c r="C43" s="4">
        <f t="shared" si="4"/>
        <v>37.75</v>
      </c>
      <c r="D43" s="9">
        <f t="shared" si="4"/>
        <v>27.47</v>
      </c>
      <c r="E43" s="13">
        <f t="shared" si="4"/>
        <v>9.89</v>
      </c>
    </row>
    <row r="44" spans="1:6" x14ac:dyDescent="0.25">
      <c r="A44" s="26">
        <f>E44-E43</f>
        <v>0.83999999999999986</v>
      </c>
      <c r="B44" s="3">
        <v>70</v>
      </c>
      <c r="C44" s="5">
        <f t="shared" si="4"/>
        <v>42</v>
      </c>
      <c r="D44" s="10">
        <f t="shared" si="4"/>
        <v>31.54</v>
      </c>
      <c r="E44" s="14">
        <f t="shared" si="4"/>
        <v>10.73</v>
      </c>
    </row>
    <row r="45" spans="1:6" x14ac:dyDescent="0.25">
      <c r="A45" s="26">
        <f>E45-E44</f>
        <v>0.9399999999999995</v>
      </c>
      <c r="B45" s="3">
        <v>80</v>
      </c>
      <c r="C45" s="4">
        <f t="shared" si="4"/>
        <v>46.36</v>
      </c>
      <c r="D45" s="9">
        <f t="shared" si="4"/>
        <v>35.700000000000003</v>
      </c>
      <c r="E45" s="13">
        <f t="shared" si="4"/>
        <v>11.67</v>
      </c>
    </row>
    <row r="46" spans="1:6" x14ac:dyDescent="0.25">
      <c r="A46" s="26">
        <f t="shared" ref="A46:A47" si="5">E46-E45</f>
        <v>0.85999999999999943</v>
      </c>
      <c r="B46" s="3">
        <v>90</v>
      </c>
      <c r="C46" s="4">
        <f t="shared" si="4"/>
        <v>51</v>
      </c>
      <c r="D46" s="9">
        <f t="shared" si="4"/>
        <v>40.14</v>
      </c>
      <c r="E46" s="13">
        <f t="shared" si="4"/>
        <v>12.53</v>
      </c>
    </row>
    <row r="47" spans="1:6" x14ac:dyDescent="0.25">
      <c r="A47" s="29">
        <f t="shared" si="5"/>
        <v>0.78000000000000114</v>
      </c>
      <c r="B47" s="3">
        <v>100</v>
      </c>
      <c r="C47" s="5">
        <f t="shared" si="4"/>
        <v>55.46</v>
      </c>
      <c r="D47" s="10">
        <f t="shared" si="4"/>
        <v>44.23</v>
      </c>
      <c r="E47" s="14">
        <f t="shared" si="4"/>
        <v>13.31</v>
      </c>
    </row>
    <row r="48" spans="1:6" x14ac:dyDescent="0.25">
      <c r="B48" s="3">
        <v>40</v>
      </c>
      <c r="E48" s="30">
        <f>(E$37*(B41)^2)+(E$38*(B41)^1)+(E$39)</f>
        <v>7.8969047619047608</v>
      </c>
      <c r="F48" s="28">
        <f>E48-E41</f>
        <v>6.9047619047610809E-3</v>
      </c>
    </row>
    <row r="49" spans="1:6" x14ac:dyDescent="0.25">
      <c r="A49" s="26">
        <f>E49-E48</f>
        <v>0.99880952380952515</v>
      </c>
      <c r="B49" s="3">
        <v>50</v>
      </c>
      <c r="E49" s="30">
        <f t="shared" ref="E49:E54" si="6">(E$37*(B42)^2)+(E$38*(B42)^1)+(E$39)</f>
        <v>8.8957142857142859</v>
      </c>
      <c r="F49" s="28">
        <f t="shared" ref="F49:F54" si="7">E49-E42</f>
        <v>-4.2857142857144481E-3</v>
      </c>
    </row>
    <row r="50" spans="1:6" x14ac:dyDescent="0.25">
      <c r="A50" s="26">
        <f>E50-E49</f>
        <v>0.96071428571428541</v>
      </c>
      <c r="B50" s="3">
        <v>60</v>
      </c>
      <c r="E50" s="30">
        <f t="shared" si="6"/>
        <v>9.8564285714285713</v>
      </c>
      <c r="F50" s="28">
        <f t="shared" si="7"/>
        <v>-3.3571428571429252E-2</v>
      </c>
    </row>
    <row r="51" spans="1:6" x14ac:dyDescent="0.25">
      <c r="A51" s="26">
        <f>E51-E50</f>
        <v>0.92261904761904745</v>
      </c>
      <c r="B51" s="3">
        <v>70</v>
      </c>
      <c r="E51" s="30">
        <f t="shared" si="6"/>
        <v>10.779047619047619</v>
      </c>
      <c r="F51" s="28">
        <f t="shared" si="7"/>
        <v>4.904761904761834E-2</v>
      </c>
    </row>
    <row r="52" spans="1:6" x14ac:dyDescent="0.25">
      <c r="A52" s="26">
        <f>E52-E51</f>
        <v>0.88452380952380949</v>
      </c>
      <c r="B52" s="3">
        <v>80</v>
      </c>
      <c r="E52" s="30">
        <f t="shared" si="6"/>
        <v>11.663571428571428</v>
      </c>
      <c r="F52" s="28">
        <f t="shared" si="7"/>
        <v>-6.4285714285716722E-3</v>
      </c>
    </row>
    <row r="53" spans="1:6" x14ac:dyDescent="0.25">
      <c r="A53" s="26">
        <f t="shared" ref="A53:A54" si="8">E53-E52</f>
        <v>0.84642857142857153</v>
      </c>
      <c r="B53" s="3">
        <v>90</v>
      </c>
      <c r="E53" s="30">
        <f t="shared" si="6"/>
        <v>12.51</v>
      </c>
      <c r="F53" s="28">
        <f t="shared" si="7"/>
        <v>-1.9999999999999574E-2</v>
      </c>
    </row>
    <row r="54" spans="1:6" x14ac:dyDescent="0.25">
      <c r="A54" s="31">
        <f t="shared" si="8"/>
        <v>0.80833333333333179</v>
      </c>
      <c r="B54" s="3">
        <v>100</v>
      </c>
      <c r="E54" s="30">
        <f t="shared" si="6"/>
        <v>13.318333333333332</v>
      </c>
      <c r="F54" s="28">
        <f t="shared" si="7"/>
        <v>8.3333333333310833E-3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0.44999999999999996</v>
      </c>
      <c r="D3" s="20">
        <f>INDEX(LINEST(D$21:D$23,($B$21:$B$23)^{1}),1)</f>
        <v>0.41700000000000015</v>
      </c>
      <c r="E3" s="20">
        <f>INDEX(LINEST(E$21:E$23,($B$21:$B$23)^{1}),1)</f>
        <v>9.5999999999999919E-2</v>
      </c>
      <c r="F3" s="20">
        <f>INDEX(LINEST(F$21:F$23,($B$21:$B$23)^{1}),1)</f>
        <v>0.33599999999999991</v>
      </c>
      <c r="H3" s="54" t="s">
        <v>40</v>
      </c>
    </row>
    <row r="4" spans="2:17" x14ac:dyDescent="0.25">
      <c r="C4" s="21">
        <f>INDEX(LINEST(C$22:C$23,($B$22:$B$23)^{1}),1,2)</f>
        <v>9.3500000000000085</v>
      </c>
      <c r="D4" s="21">
        <f>INDEX(LINEST(D$21:D$23,($B$21:$B$23)^{1}),1,2)</f>
        <v>2.6599999999999824</v>
      </c>
      <c r="E4" s="21">
        <f>INDEX(LINEST(E$21:E$23,($B$21:$B$23)^{1}),1,2)</f>
        <v>6.8100000000000076</v>
      </c>
      <c r="F4" s="21">
        <f>INDEX(LINEST(F$21:F$23,($B$21:$B$23)^{1}),1,2)</f>
        <v>-7.6133333333333262</v>
      </c>
      <c r="H4" s="52"/>
    </row>
    <row r="6" spans="2:17" x14ac:dyDescent="0.25">
      <c r="B6" s="1" t="s">
        <v>1</v>
      </c>
      <c r="C6" s="1" t="s">
        <v>2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3553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11.1</v>
      </c>
      <c r="D9" s="9">
        <v>2.02</v>
      </c>
      <c r="E9" s="13">
        <v>0.43</v>
      </c>
      <c r="F9" s="17">
        <v>-0.31</v>
      </c>
      <c r="G9" s="4">
        <v>9.08</v>
      </c>
      <c r="H9" s="4">
        <v>1.9</v>
      </c>
      <c r="I9" s="4">
        <v>-1.9</v>
      </c>
      <c r="J9" s="44">
        <f t="shared" ref="J9:J25" si="0">D9/$B9</f>
        <v>2.02</v>
      </c>
    </row>
    <row r="10" spans="2:17" x14ac:dyDescent="0.25">
      <c r="B10" s="3">
        <v>2</v>
      </c>
      <c r="C10" s="57">
        <v>11.8</v>
      </c>
      <c r="D10" s="9">
        <v>2.75</v>
      </c>
      <c r="E10" s="13">
        <v>1.17</v>
      </c>
      <c r="F10" s="17">
        <v>-0.06</v>
      </c>
      <c r="G10" s="4">
        <v>9.0500000000000007</v>
      </c>
      <c r="H10" s="4">
        <v>1.64</v>
      </c>
      <c r="I10" s="4">
        <v>-3.5</v>
      </c>
      <c r="J10" s="44">
        <f t="shared" si="0"/>
        <v>1.375</v>
      </c>
    </row>
    <row r="11" spans="2:17" x14ac:dyDescent="0.25">
      <c r="B11" s="3">
        <v>3</v>
      </c>
      <c r="C11" s="58">
        <v>12.65</v>
      </c>
      <c r="D11" s="10">
        <v>3.68</v>
      </c>
      <c r="E11" s="14">
        <v>2.02</v>
      </c>
      <c r="F11" s="18">
        <v>-0.06</v>
      </c>
      <c r="G11" s="5">
        <v>8.9700000000000006</v>
      </c>
      <c r="H11" s="5">
        <v>1.72</v>
      </c>
      <c r="I11" s="5">
        <v>-5.05</v>
      </c>
      <c r="J11" s="46">
        <f t="shared" si="0"/>
        <v>1.2266666666666668</v>
      </c>
    </row>
    <row r="12" spans="2:17" x14ac:dyDescent="0.25">
      <c r="B12" s="3">
        <v>4</v>
      </c>
      <c r="C12" s="57">
        <v>13.65</v>
      </c>
      <c r="D12" s="9">
        <v>4.71</v>
      </c>
      <c r="E12" s="13">
        <v>2.95</v>
      </c>
      <c r="F12" s="17">
        <v>0.06</v>
      </c>
      <c r="G12" s="4">
        <v>8.94</v>
      </c>
      <c r="H12" s="4">
        <v>1.7</v>
      </c>
      <c r="I12" s="4">
        <v>-6.65</v>
      </c>
      <c r="J12" s="44">
        <f t="shared" si="0"/>
        <v>1.1775</v>
      </c>
    </row>
    <row r="13" spans="2:17" x14ac:dyDescent="0.25">
      <c r="B13" s="3">
        <v>5</v>
      </c>
      <c r="C13" s="57">
        <v>14.41</v>
      </c>
      <c r="D13" s="9">
        <v>5.52</v>
      </c>
      <c r="E13" s="13">
        <v>3.65</v>
      </c>
      <c r="F13" s="17">
        <v>0.31</v>
      </c>
      <c r="G13" s="4">
        <v>8.89</v>
      </c>
      <c r="H13" s="4">
        <v>1.56</v>
      </c>
      <c r="I13" s="4">
        <v>-8.6</v>
      </c>
      <c r="J13" s="44">
        <f t="shared" si="0"/>
        <v>1.1039999999999999</v>
      </c>
    </row>
    <row r="14" spans="2:17" x14ac:dyDescent="0.25">
      <c r="B14" s="3">
        <v>10</v>
      </c>
      <c r="C14" s="58">
        <v>16.850000000000001</v>
      </c>
      <c r="D14" s="10">
        <v>8.0500000000000007</v>
      </c>
      <c r="E14" s="14">
        <v>5.29</v>
      </c>
      <c r="F14" s="18">
        <v>1.1100000000000001</v>
      </c>
      <c r="G14" s="5">
        <v>8.8000000000000007</v>
      </c>
      <c r="H14" s="5">
        <v>1.65</v>
      </c>
      <c r="I14" s="5">
        <v>-18.399999999999999</v>
      </c>
      <c r="J14" s="46">
        <f t="shared" si="0"/>
        <v>0.80500000000000005</v>
      </c>
    </row>
    <row r="15" spans="2:17" x14ac:dyDescent="0.25">
      <c r="B15" s="3">
        <v>20</v>
      </c>
      <c r="C15" s="57">
        <v>20.71</v>
      </c>
      <c r="D15" s="9">
        <v>11.94</v>
      </c>
      <c r="E15" s="13">
        <v>7.09</v>
      </c>
      <c r="F15" s="17">
        <v>2.96</v>
      </c>
      <c r="G15" s="4">
        <v>8.77</v>
      </c>
      <c r="H15" s="4">
        <v>1.89</v>
      </c>
      <c r="I15" s="4">
        <v>-39.9</v>
      </c>
      <c r="J15" s="44">
        <f t="shared" si="0"/>
        <v>0.59699999999999998</v>
      </c>
    </row>
    <row r="16" spans="2:17" x14ac:dyDescent="0.25">
      <c r="B16" s="3">
        <v>30</v>
      </c>
      <c r="C16" s="57">
        <v>24.6</v>
      </c>
      <c r="D16" s="9">
        <v>15.83</v>
      </c>
      <c r="E16" s="36">
        <v>8.56</v>
      </c>
      <c r="F16" s="37">
        <v>5.54</v>
      </c>
      <c r="G16" s="4">
        <v>8.77</v>
      </c>
      <c r="H16" s="4">
        <v>1.73</v>
      </c>
      <c r="I16" s="4">
        <v>-61.65</v>
      </c>
      <c r="J16" s="44">
        <f t="shared" si="0"/>
        <v>0.52766666666666662</v>
      </c>
    </row>
    <row r="17" spans="1:10" x14ac:dyDescent="0.25">
      <c r="B17" s="3">
        <v>40</v>
      </c>
      <c r="C17" s="57">
        <v>28.6</v>
      </c>
      <c r="D17" s="34">
        <v>19.82</v>
      </c>
      <c r="E17" s="36">
        <v>9.8699999999999992</v>
      </c>
      <c r="F17" s="37">
        <v>8.01</v>
      </c>
      <c r="G17" s="35">
        <v>8.7799999999999994</v>
      </c>
      <c r="H17" s="4">
        <v>1.94</v>
      </c>
      <c r="I17" s="4">
        <v>-82.7</v>
      </c>
      <c r="J17" s="44">
        <f t="shared" si="0"/>
        <v>0.4955</v>
      </c>
    </row>
    <row r="18" spans="1:10" x14ac:dyDescent="0.25">
      <c r="A18" s="26">
        <f>E18-E17</f>
        <v>1.3200000000000003</v>
      </c>
      <c r="B18" s="3">
        <v>50</v>
      </c>
      <c r="C18" s="57">
        <v>32.840000000000003</v>
      </c>
      <c r="D18" s="9">
        <v>24.03</v>
      </c>
      <c r="E18" s="42">
        <v>11.19</v>
      </c>
      <c r="F18" s="43">
        <v>10.96</v>
      </c>
      <c r="G18" s="4">
        <v>8.81</v>
      </c>
      <c r="H18" s="4">
        <v>1.88</v>
      </c>
      <c r="I18" s="4">
        <v>-104.95</v>
      </c>
      <c r="J18" s="44">
        <f t="shared" si="0"/>
        <v>0.48060000000000003</v>
      </c>
    </row>
    <row r="19" spans="1:10" x14ac:dyDescent="0.25">
      <c r="A19" s="26">
        <f>E19-E18</f>
        <v>1.2700000000000014</v>
      </c>
      <c r="B19" s="3">
        <v>60</v>
      </c>
      <c r="C19" s="57">
        <v>37.11</v>
      </c>
      <c r="D19" s="34">
        <v>28.2</v>
      </c>
      <c r="E19" s="38">
        <v>12.46</v>
      </c>
      <c r="F19" s="39">
        <v>13.8</v>
      </c>
      <c r="G19" s="35">
        <v>8.91</v>
      </c>
      <c r="H19" s="4">
        <v>1.94</v>
      </c>
      <c r="I19" s="4">
        <v>-127.7</v>
      </c>
      <c r="J19" s="44">
        <f t="shared" si="0"/>
        <v>0.47</v>
      </c>
    </row>
    <row r="20" spans="1:10" x14ac:dyDescent="0.25">
      <c r="A20" s="26">
        <f>E20-E19</f>
        <v>1.0199999999999996</v>
      </c>
      <c r="B20" s="3">
        <v>70</v>
      </c>
      <c r="C20" s="58">
        <v>41.35</v>
      </c>
      <c r="D20" s="10">
        <v>32.229999999999997</v>
      </c>
      <c r="E20" s="40">
        <v>13.48</v>
      </c>
      <c r="F20" s="41">
        <v>16.57</v>
      </c>
      <c r="G20" s="5">
        <v>9.1199999999999992</v>
      </c>
      <c r="H20" s="5">
        <v>2.1800000000000002</v>
      </c>
      <c r="I20" s="5">
        <v>-149.35</v>
      </c>
      <c r="J20" s="46">
        <f t="shared" si="0"/>
        <v>0.46042857142857141</v>
      </c>
    </row>
    <row r="21" spans="1:10" x14ac:dyDescent="0.25">
      <c r="A21" s="26">
        <f>E21-E20</f>
        <v>1</v>
      </c>
      <c r="B21" s="3">
        <v>80</v>
      </c>
      <c r="C21" s="57">
        <v>45.35</v>
      </c>
      <c r="D21" s="9">
        <v>36</v>
      </c>
      <c r="E21" s="13">
        <v>14.48</v>
      </c>
      <c r="F21" s="17">
        <v>19.34</v>
      </c>
      <c r="G21" s="4">
        <v>9.35</v>
      </c>
      <c r="H21" s="4">
        <v>2.1800000000000002</v>
      </c>
      <c r="I21" s="4">
        <v>0</v>
      </c>
      <c r="J21" s="44">
        <f t="shared" si="0"/>
        <v>0.45</v>
      </c>
    </row>
    <row r="22" spans="1:10" x14ac:dyDescent="0.25">
      <c r="A22" s="26">
        <f t="shared" ref="A22:A23" si="1">E22-E21</f>
        <v>0.99000000000000021</v>
      </c>
      <c r="B22" s="3">
        <v>90</v>
      </c>
      <c r="C22" s="57">
        <v>49.85</v>
      </c>
      <c r="D22" s="9">
        <v>40.229999999999997</v>
      </c>
      <c r="E22" s="13">
        <v>15.47</v>
      </c>
      <c r="F22" s="17">
        <v>22.48</v>
      </c>
      <c r="G22" s="4">
        <v>9.6199999999999992</v>
      </c>
      <c r="H22" s="4">
        <v>2.2799999999999998</v>
      </c>
      <c r="I22" s="4">
        <v>0</v>
      </c>
      <c r="J22" s="44">
        <f t="shared" si="0"/>
        <v>0.44699999999999995</v>
      </c>
    </row>
    <row r="23" spans="1:10" x14ac:dyDescent="0.25">
      <c r="A23" s="5">
        <f t="shared" si="1"/>
        <v>0.92999999999999794</v>
      </c>
      <c r="B23" s="3">
        <v>100</v>
      </c>
      <c r="C23" s="58">
        <v>54.35</v>
      </c>
      <c r="D23" s="10">
        <v>44.34</v>
      </c>
      <c r="E23" s="14">
        <v>16.399999999999999</v>
      </c>
      <c r="F23" s="18">
        <v>26.06</v>
      </c>
      <c r="G23" s="5">
        <v>10.01</v>
      </c>
      <c r="H23" s="5">
        <v>1.88</v>
      </c>
      <c r="I23" s="5">
        <v>0</v>
      </c>
      <c r="J23" s="46">
        <f t="shared" si="0"/>
        <v>0.44340000000000002</v>
      </c>
    </row>
    <row r="24" spans="1:10" x14ac:dyDescent="0.25">
      <c r="A24" s="26"/>
      <c r="B24" s="22">
        <v>150</v>
      </c>
      <c r="C24" s="59">
        <f>(C$3*$B24)+C$4</f>
        <v>76.850000000000009</v>
      </c>
      <c r="D24" s="48">
        <f>(D$3*$B24)+D$4</f>
        <v>65.210000000000008</v>
      </c>
      <c r="E24" s="48">
        <f>(E$3*$B24)+E$4</f>
        <v>21.209999999999994</v>
      </c>
      <c r="F24" s="48">
        <f>(F$3*$B24)+F$4</f>
        <v>42.786666666666662</v>
      </c>
      <c r="J24" s="47">
        <f t="shared" si="0"/>
        <v>0.43473333333333336</v>
      </c>
    </row>
    <row r="25" spans="1:10" x14ac:dyDescent="0.25">
      <c r="A25" s="26"/>
      <c r="B25" s="22">
        <v>400</v>
      </c>
      <c r="C25" s="59">
        <f t="shared" ref="C25:F25" si="2">(C$3*$B25)+C$4</f>
        <v>189.34999999999997</v>
      </c>
      <c r="D25" s="48">
        <f t="shared" si="2"/>
        <v>169.46000000000004</v>
      </c>
      <c r="E25" s="48">
        <f t="shared" si="2"/>
        <v>45.20999999999998</v>
      </c>
      <c r="F25" s="48">
        <f t="shared" si="2"/>
        <v>126.78666666666665</v>
      </c>
      <c r="J25" s="47">
        <f t="shared" si="0"/>
        <v>0.42365000000000008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-4.0357142857143114E-4</v>
      </c>
    </row>
    <row r="38" spans="1:6" x14ac:dyDescent="0.25">
      <c r="E38" s="20">
        <f>INDEX(LINEST(E$41:E$47,($B$41:$B$47)^{1,2}),1,2)</f>
        <v>0.16425000000000031</v>
      </c>
    </row>
    <row r="39" spans="1:6" x14ac:dyDescent="0.25">
      <c r="E39" s="20">
        <f>INDEX(LINEST(E$41:E$47,($B$41:$B$47)^{1,2}),1,3)</f>
        <v>3.9771428571428484</v>
      </c>
    </row>
    <row r="41" spans="1:6" x14ac:dyDescent="0.25">
      <c r="B41" s="3">
        <v>40</v>
      </c>
      <c r="C41" s="4">
        <f>C17</f>
        <v>28.6</v>
      </c>
      <c r="D41" s="9">
        <f t="shared" ref="D41:E41" si="3">D17</f>
        <v>19.82</v>
      </c>
      <c r="E41" s="13">
        <f t="shared" si="3"/>
        <v>9.8699999999999992</v>
      </c>
    </row>
    <row r="42" spans="1:6" x14ac:dyDescent="0.25">
      <c r="A42" s="26">
        <f>E42-E41</f>
        <v>1.3200000000000003</v>
      </c>
      <c r="B42" s="3">
        <v>50</v>
      </c>
      <c r="C42" s="4">
        <f t="shared" ref="C42:E47" si="4">C18</f>
        <v>32.840000000000003</v>
      </c>
      <c r="D42" s="9">
        <f t="shared" si="4"/>
        <v>24.03</v>
      </c>
      <c r="E42" s="13">
        <f t="shared" si="4"/>
        <v>11.19</v>
      </c>
    </row>
    <row r="43" spans="1:6" x14ac:dyDescent="0.25">
      <c r="A43" s="26">
        <f>E43-E42</f>
        <v>1.2700000000000014</v>
      </c>
      <c r="B43" s="3">
        <v>60</v>
      </c>
      <c r="C43" s="4">
        <f t="shared" si="4"/>
        <v>37.11</v>
      </c>
      <c r="D43" s="9">
        <f t="shared" si="4"/>
        <v>28.2</v>
      </c>
      <c r="E43" s="13">
        <f t="shared" si="4"/>
        <v>12.46</v>
      </c>
    </row>
    <row r="44" spans="1:6" x14ac:dyDescent="0.25">
      <c r="A44" s="26">
        <f>E44-E43</f>
        <v>1.0199999999999996</v>
      </c>
      <c r="B44" s="3">
        <v>70</v>
      </c>
      <c r="C44" s="5">
        <f t="shared" si="4"/>
        <v>41.35</v>
      </c>
      <c r="D44" s="10">
        <f t="shared" si="4"/>
        <v>32.229999999999997</v>
      </c>
      <c r="E44" s="14">
        <f t="shared" si="4"/>
        <v>13.48</v>
      </c>
    </row>
    <row r="45" spans="1:6" x14ac:dyDescent="0.25">
      <c r="A45" s="26">
        <f>E45-E44</f>
        <v>1</v>
      </c>
      <c r="B45" s="3">
        <v>80</v>
      </c>
      <c r="C45" s="4">
        <f t="shared" si="4"/>
        <v>45.35</v>
      </c>
      <c r="D45" s="9">
        <f t="shared" si="4"/>
        <v>36</v>
      </c>
      <c r="E45" s="13">
        <f t="shared" si="4"/>
        <v>14.48</v>
      </c>
    </row>
    <row r="46" spans="1:6" x14ac:dyDescent="0.25">
      <c r="A46" s="26">
        <f t="shared" ref="A46:A47" si="5">E46-E45</f>
        <v>0.99000000000000021</v>
      </c>
      <c r="B46" s="3">
        <v>90</v>
      </c>
      <c r="C46" s="4">
        <f t="shared" si="4"/>
        <v>49.85</v>
      </c>
      <c r="D46" s="9">
        <f t="shared" si="4"/>
        <v>40.229999999999997</v>
      </c>
      <c r="E46" s="13">
        <f t="shared" si="4"/>
        <v>15.47</v>
      </c>
    </row>
    <row r="47" spans="1:6" x14ac:dyDescent="0.25">
      <c r="A47" s="29">
        <f t="shared" si="5"/>
        <v>0.92999999999999794</v>
      </c>
      <c r="B47" s="3">
        <v>100</v>
      </c>
      <c r="C47" s="5">
        <f t="shared" si="4"/>
        <v>54.35</v>
      </c>
      <c r="D47" s="10">
        <f t="shared" si="4"/>
        <v>44.34</v>
      </c>
      <c r="E47" s="14">
        <f t="shared" si="4"/>
        <v>16.399999999999999</v>
      </c>
    </row>
    <row r="48" spans="1:6" x14ac:dyDescent="0.25">
      <c r="B48" s="3">
        <v>40</v>
      </c>
      <c r="E48" s="30">
        <f>(E$37*(B41)^2)+(E$38*(B41)^1)+(E$39)</f>
        <v>9.9014285714285712</v>
      </c>
      <c r="F48" s="28">
        <f>E48-E41</f>
        <v>3.1428571428572027E-2</v>
      </c>
    </row>
    <row r="49" spans="1:6" x14ac:dyDescent="0.25">
      <c r="A49" s="26">
        <f>E49-E48</f>
        <v>1.2792857142857148</v>
      </c>
      <c r="B49" s="3">
        <v>50</v>
      </c>
      <c r="E49" s="30">
        <f t="shared" ref="E49:E54" si="6">(E$37*(B42)^2)+(E$38*(B42)^1)+(E$39)</f>
        <v>11.180714285714286</v>
      </c>
      <c r="F49" s="28">
        <f t="shared" ref="F49:F54" si="7">E49-E42</f>
        <v>-9.2857142857134534E-3</v>
      </c>
    </row>
    <row r="50" spans="1:6" x14ac:dyDescent="0.25">
      <c r="A50" s="26">
        <f>E50-E49</f>
        <v>1.1985714285714284</v>
      </c>
      <c r="B50" s="3">
        <v>60</v>
      </c>
      <c r="E50" s="30">
        <f t="shared" si="6"/>
        <v>12.379285714285714</v>
      </c>
      <c r="F50" s="28">
        <f t="shared" si="7"/>
        <v>-8.0714285714286405E-2</v>
      </c>
    </row>
    <row r="51" spans="1:6" x14ac:dyDescent="0.25">
      <c r="A51" s="26">
        <f>E51-E50</f>
        <v>1.117857142857142</v>
      </c>
      <c r="B51" s="3">
        <v>70</v>
      </c>
      <c r="E51" s="30">
        <f t="shared" si="6"/>
        <v>13.497142857142856</v>
      </c>
      <c r="F51" s="28">
        <f t="shared" si="7"/>
        <v>1.7142857142856016E-2</v>
      </c>
    </row>
    <row r="52" spans="1:6" x14ac:dyDescent="0.25">
      <c r="A52" s="26">
        <f>E52-E51</f>
        <v>1.0371428571428574</v>
      </c>
      <c r="B52" s="3">
        <v>80</v>
      </c>
      <c r="E52" s="30">
        <f t="shared" si="6"/>
        <v>14.534285714285714</v>
      </c>
      <c r="F52" s="28">
        <f t="shared" si="7"/>
        <v>5.4285714285713382E-2</v>
      </c>
    </row>
    <row r="53" spans="1:6" x14ac:dyDescent="0.25">
      <c r="A53" s="26">
        <f t="shared" ref="A53:A54" si="8">E53-E52</f>
        <v>0.95642857142856919</v>
      </c>
      <c r="B53" s="3">
        <v>90</v>
      </c>
      <c r="E53" s="30">
        <f t="shared" si="6"/>
        <v>15.490714285714283</v>
      </c>
      <c r="F53" s="28">
        <f t="shared" si="7"/>
        <v>2.0714285714282354E-2</v>
      </c>
    </row>
    <row r="54" spans="1:6" x14ac:dyDescent="0.25">
      <c r="A54" s="31">
        <f t="shared" si="8"/>
        <v>0.87571428571428811</v>
      </c>
      <c r="B54" s="3">
        <v>100</v>
      </c>
      <c r="E54" s="30">
        <f t="shared" si="6"/>
        <v>16.366428571428571</v>
      </c>
      <c r="F54" s="28">
        <f t="shared" si="7"/>
        <v>-3.3571428571427475E-2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0.51999999999999957</v>
      </c>
      <c r="D3" s="20">
        <f>INDEX(LINEST(D$21:D$23,($B$21:$B$23)^{1}),1)</f>
        <v>0.50850000000000006</v>
      </c>
      <c r="E3" s="20">
        <f>INDEX(LINEST(E$21:E$23,($B$21:$B$23)^{1}),1)</f>
        <v>0.14549999999999999</v>
      </c>
      <c r="F3" s="20">
        <f>INDEX(LINEST(F$21:F$23,($B$21:$B$23)^{1}),1)</f>
        <v>0.35649999999999998</v>
      </c>
      <c r="H3" s="54" t="s">
        <v>41</v>
      </c>
    </row>
    <row r="4" spans="2:17" x14ac:dyDescent="0.25">
      <c r="C4" s="21">
        <f>INDEX(LINEST(C$22:C$23,($B$22:$B$23)^{1}),1,2)</f>
        <v>3.0100000000000335</v>
      </c>
      <c r="D4" s="21">
        <f>INDEX(LINEST(D$21:D$23,($B$21:$B$23)^{1}),1,2)</f>
        <v>-1.6550000000000153</v>
      </c>
      <c r="E4" s="21">
        <f>INDEX(LINEST(E$21:E$23,($B$21:$B$23)^{1}),1,2)</f>
        <v>4.8416666666666686</v>
      </c>
      <c r="F4" s="21">
        <f>INDEX(LINEST(F$21:F$23,($B$21:$B$23)^{1}),1,2)</f>
        <v>-8.1016666666666666</v>
      </c>
      <c r="H4" s="52"/>
    </row>
    <row r="6" spans="2:17" x14ac:dyDescent="0.25">
      <c r="B6" s="1" t="s">
        <v>30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3391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7.61</v>
      </c>
      <c r="D9" s="9">
        <v>1.82</v>
      </c>
      <c r="E9" s="13">
        <v>0.25</v>
      </c>
      <c r="F9" s="17">
        <v>0.56000000000000005</v>
      </c>
      <c r="G9" s="4">
        <v>5.79</v>
      </c>
      <c r="H9" s="4">
        <v>1.01</v>
      </c>
      <c r="I9" s="4">
        <v>-1.8</v>
      </c>
      <c r="J9" s="44">
        <f t="shared" ref="J9:J25" si="0">D9/$B9</f>
        <v>1.82</v>
      </c>
    </row>
    <row r="10" spans="2:17" x14ac:dyDescent="0.25">
      <c r="B10" s="3">
        <v>2</v>
      </c>
      <c r="C10" s="57">
        <v>8.2100000000000009</v>
      </c>
      <c r="D10" s="9">
        <v>2.42</v>
      </c>
      <c r="E10" s="13">
        <v>0.81</v>
      </c>
      <c r="F10" s="17">
        <v>0.75</v>
      </c>
      <c r="G10" s="4">
        <v>5.79</v>
      </c>
      <c r="H10" s="4">
        <v>0.86</v>
      </c>
      <c r="I10" s="4">
        <v>-3.5</v>
      </c>
      <c r="J10" s="44">
        <f t="shared" si="0"/>
        <v>1.21</v>
      </c>
    </row>
    <row r="11" spans="2:17" x14ac:dyDescent="0.25">
      <c r="B11" s="3">
        <v>3</v>
      </c>
      <c r="C11" s="58">
        <v>9</v>
      </c>
      <c r="D11" s="10">
        <v>3.18</v>
      </c>
      <c r="E11" s="14">
        <v>1.4</v>
      </c>
      <c r="F11" s="18">
        <v>0.75</v>
      </c>
      <c r="G11" s="5">
        <v>5.82</v>
      </c>
      <c r="H11" s="5">
        <v>1.03</v>
      </c>
      <c r="I11" s="5">
        <v>-5.4</v>
      </c>
      <c r="J11" s="46">
        <f t="shared" si="0"/>
        <v>1.06</v>
      </c>
    </row>
    <row r="12" spans="2:17" x14ac:dyDescent="0.25">
      <c r="B12" s="3">
        <v>4</v>
      </c>
      <c r="C12" s="57">
        <v>10</v>
      </c>
      <c r="D12" s="9">
        <v>4.2</v>
      </c>
      <c r="E12" s="13">
        <v>2.02</v>
      </c>
      <c r="F12" s="17">
        <v>0.75</v>
      </c>
      <c r="G12" s="4">
        <v>5.8</v>
      </c>
      <c r="H12" s="4">
        <v>1.43</v>
      </c>
      <c r="I12" s="4">
        <v>-7.2</v>
      </c>
      <c r="J12" s="44">
        <f t="shared" si="0"/>
        <v>1.05</v>
      </c>
    </row>
    <row r="13" spans="2:17" x14ac:dyDescent="0.25">
      <c r="B13" s="3">
        <v>5</v>
      </c>
      <c r="C13" s="57">
        <v>10.5</v>
      </c>
      <c r="D13" s="9">
        <v>4.6399999999999997</v>
      </c>
      <c r="E13" s="13">
        <v>2.4500000000000002</v>
      </c>
      <c r="F13" s="17">
        <v>0.75</v>
      </c>
      <c r="G13" s="4">
        <v>5.86</v>
      </c>
      <c r="H13" s="4">
        <v>1.44</v>
      </c>
      <c r="I13" s="4">
        <v>-9</v>
      </c>
      <c r="J13" s="44">
        <f t="shared" si="0"/>
        <v>0.92799999999999994</v>
      </c>
    </row>
    <row r="14" spans="2:17" x14ac:dyDescent="0.25">
      <c r="B14" s="3">
        <v>10</v>
      </c>
      <c r="C14" s="58">
        <v>12.2</v>
      </c>
      <c r="D14" s="10">
        <v>6.45</v>
      </c>
      <c r="E14" s="14">
        <v>4.12</v>
      </c>
      <c r="F14" s="18">
        <v>0.98</v>
      </c>
      <c r="G14" s="5">
        <v>5.75</v>
      </c>
      <c r="H14" s="5">
        <v>1.35</v>
      </c>
      <c r="I14" s="5">
        <v>-16.899999999999999</v>
      </c>
      <c r="J14" s="46">
        <f t="shared" si="0"/>
        <v>0.64500000000000002</v>
      </c>
    </row>
    <row r="15" spans="2:17" x14ac:dyDescent="0.25">
      <c r="B15" s="3">
        <v>20</v>
      </c>
      <c r="C15" s="57">
        <v>15.8</v>
      </c>
      <c r="D15" s="9">
        <v>10.09</v>
      </c>
      <c r="E15" s="13">
        <v>6.28</v>
      </c>
      <c r="F15" s="17">
        <v>2.16</v>
      </c>
      <c r="G15" s="4">
        <v>5.71</v>
      </c>
      <c r="H15" s="4">
        <v>1.65</v>
      </c>
      <c r="I15" s="4">
        <v>-31.2</v>
      </c>
      <c r="J15" s="44">
        <f t="shared" si="0"/>
        <v>0.50449999999999995</v>
      </c>
    </row>
    <row r="16" spans="2:17" x14ac:dyDescent="0.25">
      <c r="B16" s="3">
        <v>30</v>
      </c>
      <c r="C16" s="57">
        <v>19.79</v>
      </c>
      <c r="D16" s="9">
        <v>14.08</v>
      </c>
      <c r="E16" s="36">
        <v>8.1</v>
      </c>
      <c r="F16" s="37">
        <v>4.3099999999999996</v>
      </c>
      <c r="G16" s="4">
        <v>5.71</v>
      </c>
      <c r="H16" s="4">
        <v>1.67</v>
      </c>
      <c r="I16" s="4">
        <v>-46.8</v>
      </c>
      <c r="J16" s="44">
        <f t="shared" si="0"/>
        <v>0.46933333333333332</v>
      </c>
    </row>
    <row r="17" spans="1:10" x14ac:dyDescent="0.25">
      <c r="B17" s="3">
        <v>40</v>
      </c>
      <c r="C17" s="57">
        <v>24.5</v>
      </c>
      <c r="D17" s="34">
        <v>18.82</v>
      </c>
      <c r="E17" s="36">
        <v>9.89</v>
      </c>
      <c r="F17" s="37">
        <v>6.98</v>
      </c>
      <c r="G17" s="35">
        <v>5.68</v>
      </c>
      <c r="H17" s="4">
        <v>1.95</v>
      </c>
      <c r="I17" s="4">
        <v>-62</v>
      </c>
      <c r="J17" s="44">
        <f t="shared" si="0"/>
        <v>0.47050000000000003</v>
      </c>
    </row>
    <row r="18" spans="1:10" x14ac:dyDescent="0.25">
      <c r="A18" s="26">
        <f>E18-E17</f>
        <v>1.75</v>
      </c>
      <c r="B18" s="3">
        <v>50</v>
      </c>
      <c r="C18" s="57">
        <v>29.3</v>
      </c>
      <c r="D18" s="9">
        <v>23.62</v>
      </c>
      <c r="E18" s="42">
        <v>11.64</v>
      </c>
      <c r="F18" s="43">
        <v>10.119999999999999</v>
      </c>
      <c r="G18" s="4">
        <v>5.68</v>
      </c>
      <c r="H18" s="4">
        <v>1.86</v>
      </c>
      <c r="I18" s="4">
        <v>-76.3</v>
      </c>
      <c r="J18" s="44">
        <f t="shared" si="0"/>
        <v>0.47240000000000004</v>
      </c>
    </row>
    <row r="19" spans="1:10" x14ac:dyDescent="0.25">
      <c r="A19" s="26">
        <f>E19-E18</f>
        <v>1.7400000000000002</v>
      </c>
      <c r="B19" s="3">
        <v>60</v>
      </c>
      <c r="C19" s="57">
        <v>34.409999999999997</v>
      </c>
      <c r="D19" s="34">
        <v>28.75</v>
      </c>
      <c r="E19" s="38">
        <v>13.38</v>
      </c>
      <c r="F19" s="39">
        <v>13.55</v>
      </c>
      <c r="G19" s="35">
        <v>5.66</v>
      </c>
      <c r="H19" s="4">
        <v>1.82</v>
      </c>
      <c r="I19" s="4">
        <v>-90.4</v>
      </c>
      <c r="J19" s="44">
        <f t="shared" si="0"/>
        <v>0.47916666666666669</v>
      </c>
    </row>
    <row r="20" spans="1:10" x14ac:dyDescent="0.25">
      <c r="A20" s="26">
        <f>E20-E19</f>
        <v>1.5199999999999996</v>
      </c>
      <c r="B20" s="3">
        <v>70</v>
      </c>
      <c r="C20" s="58">
        <v>39.5</v>
      </c>
      <c r="D20" s="10">
        <v>33.82</v>
      </c>
      <c r="E20" s="40">
        <v>14.9</v>
      </c>
      <c r="F20" s="41">
        <v>16.78</v>
      </c>
      <c r="G20" s="5">
        <v>5.68</v>
      </c>
      <c r="H20" s="5">
        <v>2.14</v>
      </c>
      <c r="I20" s="5">
        <v>-103.6</v>
      </c>
      <c r="J20" s="46">
        <f t="shared" si="0"/>
        <v>0.48314285714285715</v>
      </c>
    </row>
    <row r="21" spans="1:10" x14ac:dyDescent="0.25">
      <c r="A21" s="26">
        <f>E21-E20</f>
        <v>1.5999999999999996</v>
      </c>
      <c r="B21" s="3">
        <v>80</v>
      </c>
      <c r="C21" s="57">
        <v>44.8</v>
      </c>
      <c r="D21" s="9">
        <v>39.049999999999997</v>
      </c>
      <c r="E21" s="13">
        <v>16.5</v>
      </c>
      <c r="F21" s="17">
        <v>20.48</v>
      </c>
      <c r="G21" s="4">
        <v>5.75</v>
      </c>
      <c r="H21" s="4">
        <v>2.0699999999999998</v>
      </c>
      <c r="I21" s="4">
        <v>0</v>
      </c>
      <c r="J21" s="44">
        <f t="shared" si="0"/>
        <v>0.48812499999999998</v>
      </c>
    </row>
    <row r="22" spans="1:10" x14ac:dyDescent="0.25">
      <c r="A22" s="26">
        <f t="shared" ref="A22:A23" si="1">E22-E21</f>
        <v>1.3999999999999986</v>
      </c>
      <c r="B22" s="3">
        <v>90</v>
      </c>
      <c r="C22" s="57">
        <v>49.81</v>
      </c>
      <c r="D22" s="9">
        <v>44.06</v>
      </c>
      <c r="E22" s="13">
        <v>17.899999999999999</v>
      </c>
      <c r="F22" s="17">
        <v>23.86</v>
      </c>
      <c r="G22" s="4">
        <v>5.75</v>
      </c>
      <c r="H22" s="4">
        <v>2.2999999999999998</v>
      </c>
      <c r="I22" s="4">
        <v>0</v>
      </c>
      <c r="J22" s="44">
        <f t="shared" si="0"/>
        <v>0.48955555555555558</v>
      </c>
    </row>
    <row r="23" spans="1:10" x14ac:dyDescent="0.25">
      <c r="A23" s="5">
        <f t="shared" si="1"/>
        <v>1.5100000000000016</v>
      </c>
      <c r="B23" s="3">
        <v>100</v>
      </c>
      <c r="C23" s="58">
        <v>55.01</v>
      </c>
      <c r="D23" s="10">
        <v>49.22</v>
      </c>
      <c r="E23" s="14">
        <v>19.41</v>
      </c>
      <c r="F23" s="18">
        <v>27.61</v>
      </c>
      <c r="G23" s="5">
        <v>5.79</v>
      </c>
      <c r="H23" s="5">
        <v>2.2000000000000002</v>
      </c>
      <c r="I23" s="5">
        <v>0</v>
      </c>
      <c r="J23" s="46">
        <f t="shared" si="0"/>
        <v>0.49219999999999997</v>
      </c>
    </row>
    <row r="24" spans="1:10" x14ac:dyDescent="0.25">
      <c r="A24" s="26"/>
      <c r="B24" s="22">
        <v>150</v>
      </c>
      <c r="C24" s="59">
        <f>(C$3*$B24)+C$4</f>
        <v>81.009999999999977</v>
      </c>
      <c r="D24" s="48">
        <f>(D$3*$B24)+D$4</f>
        <v>74.61999999999999</v>
      </c>
      <c r="E24" s="48">
        <f>(E$3*$B24)+E$4</f>
        <v>26.666666666666668</v>
      </c>
      <c r="F24" s="48">
        <f>(F$3*$B24)+F$4</f>
        <v>45.373333333333328</v>
      </c>
      <c r="J24" s="47">
        <f t="shared" si="0"/>
        <v>0.49746666666666661</v>
      </c>
    </row>
    <row r="25" spans="1:10" x14ac:dyDescent="0.25">
      <c r="A25" s="26"/>
      <c r="B25" s="22">
        <v>400</v>
      </c>
      <c r="C25" s="59">
        <f t="shared" ref="C25:F25" si="2">(C$3*$B25)+C$4</f>
        <v>211.00999999999988</v>
      </c>
      <c r="D25" s="48">
        <f t="shared" si="2"/>
        <v>201.745</v>
      </c>
      <c r="E25" s="48">
        <f t="shared" si="2"/>
        <v>63.041666666666664</v>
      </c>
      <c r="F25" s="48">
        <f t="shared" si="2"/>
        <v>134.49833333333333</v>
      </c>
      <c r="J25" s="47">
        <f t="shared" si="0"/>
        <v>0.50436250000000005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-3.2619047619047677E-4</v>
      </c>
    </row>
    <row r="38" spans="1:6" x14ac:dyDescent="0.25">
      <c r="E38" s="20">
        <f>INDEX(LINEST(E$41:E$47,($B$41:$B$47)^{1,2}),1,2)</f>
        <v>0.20352380952380955</v>
      </c>
    </row>
    <row r="39" spans="1:6" x14ac:dyDescent="0.25">
      <c r="E39" s="20">
        <f>INDEX(LINEST(E$41:E$47,($B$41:$B$47)^{1,2}),1,3)</f>
        <v>2.2850000000000033</v>
      </c>
    </row>
    <row r="41" spans="1:6" x14ac:dyDescent="0.25">
      <c r="B41" s="3">
        <v>40</v>
      </c>
      <c r="C41" s="4">
        <f>C17</f>
        <v>24.5</v>
      </c>
      <c r="D41" s="9">
        <f t="shared" ref="D41:E41" si="3">D17</f>
        <v>18.82</v>
      </c>
      <c r="E41" s="13">
        <f t="shared" si="3"/>
        <v>9.89</v>
      </c>
    </row>
    <row r="42" spans="1:6" x14ac:dyDescent="0.25">
      <c r="A42" s="26">
        <f>E42-E41</f>
        <v>1.75</v>
      </c>
      <c r="B42" s="3">
        <v>50</v>
      </c>
      <c r="C42" s="4">
        <f t="shared" ref="C42:E47" si="4">C18</f>
        <v>29.3</v>
      </c>
      <c r="D42" s="9">
        <f t="shared" si="4"/>
        <v>23.62</v>
      </c>
      <c r="E42" s="13">
        <f t="shared" si="4"/>
        <v>11.64</v>
      </c>
    </row>
    <row r="43" spans="1:6" x14ac:dyDescent="0.25">
      <c r="A43" s="26">
        <f>E43-E42</f>
        <v>1.7400000000000002</v>
      </c>
      <c r="B43" s="3">
        <v>60</v>
      </c>
      <c r="C43" s="4">
        <f t="shared" si="4"/>
        <v>34.409999999999997</v>
      </c>
      <c r="D43" s="9">
        <f t="shared" si="4"/>
        <v>28.75</v>
      </c>
      <c r="E43" s="13">
        <f t="shared" si="4"/>
        <v>13.38</v>
      </c>
    </row>
    <row r="44" spans="1:6" x14ac:dyDescent="0.25">
      <c r="A44" s="26">
        <f>E44-E43</f>
        <v>1.5199999999999996</v>
      </c>
      <c r="B44" s="3">
        <v>70</v>
      </c>
      <c r="C44" s="5">
        <f t="shared" si="4"/>
        <v>39.5</v>
      </c>
      <c r="D44" s="10">
        <f t="shared" si="4"/>
        <v>33.82</v>
      </c>
      <c r="E44" s="14">
        <f t="shared" si="4"/>
        <v>14.9</v>
      </c>
    </row>
    <row r="45" spans="1:6" x14ac:dyDescent="0.25">
      <c r="A45" s="26">
        <f>E45-E44</f>
        <v>1.5999999999999996</v>
      </c>
      <c r="B45" s="3">
        <v>80</v>
      </c>
      <c r="C45" s="4">
        <f t="shared" si="4"/>
        <v>44.8</v>
      </c>
      <c r="D45" s="9">
        <f t="shared" si="4"/>
        <v>39.049999999999997</v>
      </c>
      <c r="E45" s="13">
        <f t="shared" si="4"/>
        <v>16.5</v>
      </c>
    </row>
    <row r="46" spans="1:6" x14ac:dyDescent="0.25">
      <c r="A46" s="26">
        <f t="shared" ref="A46:A47" si="5">E46-E45</f>
        <v>1.3999999999999986</v>
      </c>
      <c r="B46" s="3">
        <v>90</v>
      </c>
      <c r="C46" s="4">
        <f t="shared" si="4"/>
        <v>49.81</v>
      </c>
      <c r="D46" s="9">
        <f t="shared" si="4"/>
        <v>44.06</v>
      </c>
      <c r="E46" s="13">
        <f t="shared" si="4"/>
        <v>17.899999999999999</v>
      </c>
    </row>
    <row r="47" spans="1:6" x14ac:dyDescent="0.25">
      <c r="A47" s="29">
        <f t="shared" si="5"/>
        <v>1.5100000000000016</v>
      </c>
      <c r="B47" s="3">
        <v>100</v>
      </c>
      <c r="C47" s="5">
        <f t="shared" si="4"/>
        <v>55.01</v>
      </c>
      <c r="D47" s="10">
        <f t="shared" si="4"/>
        <v>49.22</v>
      </c>
      <c r="E47" s="14">
        <f t="shared" si="4"/>
        <v>19.41</v>
      </c>
    </row>
    <row r="48" spans="1:6" x14ac:dyDescent="0.25">
      <c r="B48" s="3">
        <v>40</v>
      </c>
      <c r="E48" s="30">
        <f>(E$37*(B41)^2)+(E$38*(B41)^1)+(E$39)</f>
        <v>9.9040476190476223</v>
      </c>
      <c r="F48" s="28">
        <f>E48-E41</f>
        <v>1.4047619047621751E-2</v>
      </c>
    </row>
    <row r="49" spans="1:6" x14ac:dyDescent="0.25">
      <c r="A49" s="26">
        <f>E49-E48</f>
        <v>1.7416666666666671</v>
      </c>
      <c r="B49" s="3">
        <v>50</v>
      </c>
      <c r="E49" s="30">
        <f t="shared" ref="E49:E54" si="6">(E$37*(B42)^2)+(E$38*(B42)^1)+(E$39)</f>
        <v>11.645714285714289</v>
      </c>
      <c r="F49" s="28">
        <f t="shared" ref="F49:F54" si="7">E49-E42</f>
        <v>5.7142857142888914E-3</v>
      </c>
    </row>
    <row r="50" spans="1:6" x14ac:dyDescent="0.25">
      <c r="A50" s="26">
        <f>E50-E49</f>
        <v>1.6764285714285716</v>
      </c>
      <c r="B50" s="3">
        <v>60</v>
      </c>
      <c r="E50" s="30">
        <f t="shared" si="6"/>
        <v>13.322142857142861</v>
      </c>
      <c r="F50" s="28">
        <f t="shared" si="7"/>
        <v>-5.7857142857139721E-2</v>
      </c>
    </row>
    <row r="51" spans="1:6" x14ac:dyDescent="0.25">
      <c r="A51" s="26">
        <f>E51-E50</f>
        <v>1.6111904761904743</v>
      </c>
      <c r="B51" s="3">
        <v>70</v>
      </c>
      <c r="E51" s="30">
        <f t="shared" si="6"/>
        <v>14.933333333333335</v>
      </c>
      <c r="F51" s="28">
        <f t="shared" si="7"/>
        <v>3.3333333333334991E-2</v>
      </c>
    </row>
    <row r="52" spans="1:6" x14ac:dyDescent="0.25">
      <c r="A52" s="26">
        <f>E52-E51</f>
        <v>1.545952380952377</v>
      </c>
      <c r="B52" s="3">
        <v>80</v>
      </c>
      <c r="E52" s="30">
        <f t="shared" si="6"/>
        <v>16.479285714285712</v>
      </c>
      <c r="F52" s="28">
        <f t="shared" si="7"/>
        <v>-2.0714285714287684E-2</v>
      </c>
    </row>
    <row r="53" spans="1:6" x14ac:dyDescent="0.25">
      <c r="A53" s="26">
        <f t="shared" ref="A53:A54" si="8">E53-E52</f>
        <v>1.4807142857142885</v>
      </c>
      <c r="B53" s="3">
        <v>90</v>
      </c>
      <c r="E53" s="30">
        <f t="shared" si="6"/>
        <v>17.96</v>
      </c>
      <c r="F53" s="28">
        <f t="shared" si="7"/>
        <v>6.0000000000002274E-2</v>
      </c>
    </row>
    <row r="54" spans="1:6" x14ac:dyDescent="0.25">
      <c r="A54" s="31">
        <f t="shared" si="8"/>
        <v>1.4154761904761912</v>
      </c>
      <c r="B54" s="3">
        <v>100</v>
      </c>
      <c r="E54" s="30">
        <f t="shared" si="6"/>
        <v>19.375476190476192</v>
      </c>
      <c r="F54" s="28">
        <f t="shared" si="7"/>
        <v>-3.4523809523808069E-2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0.4649999999999998</v>
      </c>
      <c r="D3" s="20">
        <f>INDEX(LINEST(D$21:D$23,($B$21:$B$23)^{1}),1)</f>
        <v>0.44500000000000028</v>
      </c>
      <c r="E3" s="20">
        <f>INDEX(LINEST(E$21:E$23,($B$21:$B$23)^{1}),1)</f>
        <v>9.4999999999999946E-2</v>
      </c>
      <c r="F3" s="20">
        <f>INDEX(LINEST(F$21:F$23,($B$21:$B$23)^{1}),1)</f>
        <v>0.36349999999999993</v>
      </c>
      <c r="H3" s="54" t="s">
        <v>42</v>
      </c>
    </row>
    <row r="4" spans="2:17" x14ac:dyDescent="0.25">
      <c r="C4" s="21">
        <f>INDEX(LINEST(C$22:C$23,($B$22:$B$23)^{1}),1,2)</f>
        <v>18.000000000000014</v>
      </c>
      <c r="D4" s="21">
        <f>INDEX(LINEST(D$21:D$23,($B$21:$B$23)^{1}),1,2)</f>
        <v>8.9033333333333005</v>
      </c>
      <c r="E4" s="21">
        <f>INDEX(LINEST(E$21:E$23,($B$21:$B$23)^{1}),1,2)</f>
        <v>10.243333333333338</v>
      </c>
      <c r="F4" s="21">
        <f>INDEX(LINEST(F$21:F$23,($B$21:$B$23)^{1}),1,2)</f>
        <v>-4.1316666666666642</v>
      </c>
      <c r="H4" s="52"/>
    </row>
    <row r="6" spans="2:17" x14ac:dyDescent="0.25">
      <c r="B6" s="1" t="s">
        <v>16</v>
      </c>
      <c r="C6" s="1" t="s">
        <v>2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3545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12.34</v>
      </c>
      <c r="D9" s="9">
        <v>2.08</v>
      </c>
      <c r="E9" s="13">
        <v>0.47</v>
      </c>
      <c r="F9" s="17">
        <v>-0.25</v>
      </c>
      <c r="G9" s="4">
        <v>10.26</v>
      </c>
      <c r="H9" s="4">
        <v>1.86</v>
      </c>
      <c r="I9" s="4">
        <v>-2.1</v>
      </c>
      <c r="J9" s="44">
        <f t="shared" ref="J9:J25" si="0">D9/$B9</f>
        <v>2.08</v>
      </c>
    </row>
    <row r="10" spans="2:17" x14ac:dyDescent="0.25">
      <c r="B10" s="3">
        <v>2</v>
      </c>
      <c r="C10" s="57">
        <v>13.2</v>
      </c>
      <c r="D10" s="9">
        <v>2.96</v>
      </c>
      <c r="E10" s="13">
        <v>1.2</v>
      </c>
      <c r="F10" s="17">
        <v>-0.06</v>
      </c>
      <c r="G10" s="4">
        <v>10.24</v>
      </c>
      <c r="H10" s="4">
        <v>1.82</v>
      </c>
      <c r="I10" s="4">
        <v>-3.95</v>
      </c>
      <c r="J10" s="44">
        <f t="shared" si="0"/>
        <v>1.48</v>
      </c>
    </row>
    <row r="11" spans="2:17" x14ac:dyDescent="0.25">
      <c r="B11" s="3">
        <v>3</v>
      </c>
      <c r="C11" s="58">
        <v>14.1</v>
      </c>
      <c r="D11" s="10">
        <v>3.85</v>
      </c>
      <c r="E11" s="14">
        <v>2.04</v>
      </c>
      <c r="F11" s="18">
        <v>0</v>
      </c>
      <c r="G11" s="5">
        <v>10.25</v>
      </c>
      <c r="H11" s="5">
        <v>1.81</v>
      </c>
      <c r="I11" s="5">
        <v>-5.9</v>
      </c>
      <c r="J11" s="46">
        <f t="shared" si="0"/>
        <v>1.2833333333333334</v>
      </c>
    </row>
    <row r="12" spans="2:17" x14ac:dyDescent="0.25">
      <c r="B12" s="3">
        <v>4</v>
      </c>
      <c r="C12" s="57">
        <v>15.2</v>
      </c>
      <c r="D12" s="9">
        <v>4.9800000000000004</v>
      </c>
      <c r="E12" s="13">
        <v>3.02</v>
      </c>
      <c r="F12" s="17">
        <v>0.12</v>
      </c>
      <c r="G12" s="4">
        <v>10.220000000000001</v>
      </c>
      <c r="H12" s="4">
        <v>1.84</v>
      </c>
      <c r="I12" s="4">
        <v>-7.45</v>
      </c>
      <c r="J12" s="44">
        <f t="shared" si="0"/>
        <v>1.2450000000000001</v>
      </c>
    </row>
    <row r="13" spans="2:17" x14ac:dyDescent="0.25">
      <c r="B13" s="3">
        <v>5</v>
      </c>
      <c r="C13" s="57">
        <v>16.54</v>
      </c>
      <c r="D13" s="9">
        <v>6.35</v>
      </c>
      <c r="E13" s="13">
        <v>4.2300000000000004</v>
      </c>
      <c r="F13" s="17">
        <v>0.43</v>
      </c>
      <c r="G13" s="4">
        <v>10.19</v>
      </c>
      <c r="H13" s="4">
        <v>1.69</v>
      </c>
      <c r="I13" s="4">
        <v>-9.1999999999999993</v>
      </c>
      <c r="J13" s="44">
        <f t="shared" si="0"/>
        <v>1.27</v>
      </c>
    </row>
    <row r="14" spans="2:17" x14ac:dyDescent="0.25">
      <c r="B14" s="3">
        <v>10</v>
      </c>
      <c r="C14" s="58">
        <v>20.65</v>
      </c>
      <c r="D14" s="10">
        <v>10.49</v>
      </c>
      <c r="E14" s="14">
        <v>7.29</v>
      </c>
      <c r="F14" s="18">
        <v>1.42</v>
      </c>
      <c r="G14" s="5">
        <v>10.16</v>
      </c>
      <c r="H14" s="5">
        <v>1.78</v>
      </c>
      <c r="I14" s="5">
        <v>-17.850000000000001</v>
      </c>
      <c r="J14" s="46">
        <f t="shared" si="0"/>
        <v>1.0489999999999999</v>
      </c>
    </row>
    <row r="15" spans="2:17" x14ac:dyDescent="0.25">
      <c r="B15" s="3">
        <v>20</v>
      </c>
      <c r="C15" s="57">
        <v>26.1</v>
      </c>
      <c r="D15" s="9">
        <v>15.99</v>
      </c>
      <c r="E15" s="13">
        <v>10.199999999999999</v>
      </c>
      <c r="F15" s="17">
        <v>4.13</v>
      </c>
      <c r="G15" s="4">
        <v>10.11</v>
      </c>
      <c r="H15" s="4">
        <v>1.66</v>
      </c>
      <c r="I15" s="4">
        <v>-37.200000000000003</v>
      </c>
      <c r="J15" s="44">
        <f t="shared" si="0"/>
        <v>0.79949999999999999</v>
      </c>
    </row>
    <row r="16" spans="2:17" x14ac:dyDescent="0.25">
      <c r="B16" s="3">
        <v>30</v>
      </c>
      <c r="C16" s="57">
        <v>31.09</v>
      </c>
      <c r="D16" s="9">
        <v>20.98</v>
      </c>
      <c r="E16" s="36">
        <v>11.97</v>
      </c>
      <c r="F16" s="37">
        <v>7.39</v>
      </c>
      <c r="G16" s="4">
        <v>10.11</v>
      </c>
      <c r="H16" s="4">
        <v>1.62</v>
      </c>
      <c r="I16" s="4">
        <v>-55.95</v>
      </c>
      <c r="J16" s="44">
        <f t="shared" si="0"/>
        <v>0.69933333333333336</v>
      </c>
    </row>
    <row r="17" spans="1:10" x14ac:dyDescent="0.25">
      <c r="B17" s="3">
        <v>40</v>
      </c>
      <c r="C17" s="57">
        <v>36.049999999999997</v>
      </c>
      <c r="D17" s="34">
        <v>25.95</v>
      </c>
      <c r="E17" s="36">
        <v>13.45</v>
      </c>
      <c r="F17" s="37">
        <v>10.78</v>
      </c>
      <c r="G17" s="35">
        <v>10.1</v>
      </c>
      <c r="H17" s="4">
        <v>1.72</v>
      </c>
      <c r="I17" s="4">
        <v>-75</v>
      </c>
      <c r="J17" s="44">
        <f t="shared" si="0"/>
        <v>0.64874999999999994</v>
      </c>
    </row>
    <row r="18" spans="1:10" x14ac:dyDescent="0.25">
      <c r="A18" s="26">
        <f>E18-E17</f>
        <v>1.3500000000000014</v>
      </c>
      <c r="B18" s="3">
        <v>50</v>
      </c>
      <c r="C18" s="57">
        <v>40.9</v>
      </c>
      <c r="D18" s="9">
        <v>30.76</v>
      </c>
      <c r="E18" s="42">
        <v>14.8</v>
      </c>
      <c r="F18" s="43">
        <v>14.11</v>
      </c>
      <c r="G18" s="4">
        <v>10.14</v>
      </c>
      <c r="H18" s="4">
        <v>1.85</v>
      </c>
      <c r="I18" s="4">
        <v>-94.2</v>
      </c>
      <c r="J18" s="44">
        <f t="shared" si="0"/>
        <v>0.61520000000000008</v>
      </c>
    </row>
    <row r="19" spans="1:10" x14ac:dyDescent="0.25">
      <c r="A19" s="26">
        <f>E19-E18</f>
        <v>1.2100000000000009</v>
      </c>
      <c r="B19" s="3">
        <v>60</v>
      </c>
      <c r="C19" s="57">
        <v>45.91</v>
      </c>
      <c r="D19" s="34">
        <v>35.65</v>
      </c>
      <c r="E19" s="38">
        <v>16.010000000000002</v>
      </c>
      <c r="F19" s="39">
        <v>17.86</v>
      </c>
      <c r="G19" s="35">
        <v>10.26</v>
      </c>
      <c r="H19" s="4">
        <v>1.78</v>
      </c>
      <c r="I19" s="4">
        <v>-114</v>
      </c>
      <c r="J19" s="44">
        <f t="shared" si="0"/>
        <v>0.59416666666666662</v>
      </c>
    </row>
    <row r="20" spans="1:10" x14ac:dyDescent="0.25">
      <c r="A20" s="26">
        <f>E20-E19</f>
        <v>0.87999999999999901</v>
      </c>
      <c r="B20" s="3">
        <v>70</v>
      </c>
      <c r="C20" s="58">
        <v>50.25</v>
      </c>
      <c r="D20" s="10">
        <v>39.85</v>
      </c>
      <c r="E20" s="40">
        <v>16.89</v>
      </c>
      <c r="F20" s="41">
        <v>21.5</v>
      </c>
      <c r="G20" s="5">
        <v>10.4</v>
      </c>
      <c r="H20" s="5">
        <v>1.46</v>
      </c>
      <c r="I20" s="5">
        <v>-133.85</v>
      </c>
      <c r="J20" s="46">
        <f t="shared" si="0"/>
        <v>0.56928571428571428</v>
      </c>
    </row>
    <row r="21" spans="1:10" x14ac:dyDescent="0.25">
      <c r="A21" s="26">
        <f>E21-E20</f>
        <v>0.96000000000000085</v>
      </c>
      <c r="B21" s="3">
        <v>80</v>
      </c>
      <c r="C21" s="57">
        <v>55.05</v>
      </c>
      <c r="D21" s="9">
        <v>44.48</v>
      </c>
      <c r="E21" s="13">
        <v>17.850000000000001</v>
      </c>
      <c r="F21" s="17">
        <v>25.01</v>
      </c>
      <c r="G21" s="4">
        <v>10.57</v>
      </c>
      <c r="H21" s="4">
        <v>1.62</v>
      </c>
      <c r="I21" s="4">
        <v>0</v>
      </c>
      <c r="J21" s="44">
        <f t="shared" si="0"/>
        <v>0.55599999999999994</v>
      </c>
    </row>
    <row r="22" spans="1:10" x14ac:dyDescent="0.25">
      <c r="A22" s="26">
        <f t="shared" ref="A22:A23" si="1">E22-E21</f>
        <v>0.92999999999999972</v>
      </c>
      <c r="B22" s="3">
        <v>90</v>
      </c>
      <c r="C22" s="57">
        <v>59.85</v>
      </c>
      <c r="D22" s="9">
        <v>49</v>
      </c>
      <c r="E22" s="13">
        <v>18.78</v>
      </c>
      <c r="F22" s="17">
        <v>28.46</v>
      </c>
      <c r="G22" s="4">
        <v>10.85</v>
      </c>
      <c r="H22" s="4">
        <v>1.76</v>
      </c>
      <c r="I22" s="4">
        <v>0</v>
      </c>
      <c r="J22" s="44">
        <f t="shared" si="0"/>
        <v>0.5444444444444444</v>
      </c>
    </row>
    <row r="23" spans="1:10" x14ac:dyDescent="0.25">
      <c r="A23" s="5">
        <f t="shared" si="1"/>
        <v>0.96999999999999886</v>
      </c>
      <c r="B23" s="3">
        <v>100</v>
      </c>
      <c r="C23" s="58">
        <v>64.5</v>
      </c>
      <c r="D23" s="10">
        <v>53.38</v>
      </c>
      <c r="E23" s="14">
        <v>19.75</v>
      </c>
      <c r="F23" s="18">
        <v>32.28</v>
      </c>
      <c r="G23" s="5">
        <v>11.12</v>
      </c>
      <c r="H23" s="5">
        <v>1.35</v>
      </c>
      <c r="I23" s="5">
        <v>0</v>
      </c>
      <c r="J23" s="46">
        <f t="shared" si="0"/>
        <v>0.53380000000000005</v>
      </c>
    </row>
    <row r="24" spans="1:10" x14ac:dyDescent="0.25">
      <c r="A24" s="26"/>
      <c r="B24" s="22">
        <v>150</v>
      </c>
      <c r="C24" s="59">
        <f>(C$3*$B24)+C$4</f>
        <v>87.749999999999986</v>
      </c>
      <c r="D24" s="48">
        <f>(D$3*$B24)+D$4</f>
        <v>75.653333333333336</v>
      </c>
      <c r="E24" s="48">
        <f>(E$3*$B24)+E$4</f>
        <v>24.493333333333329</v>
      </c>
      <c r="F24" s="48">
        <f>(F$3*$B24)+F$4</f>
        <v>50.393333333333331</v>
      </c>
      <c r="J24" s="47">
        <f t="shared" si="0"/>
        <v>0.50435555555555556</v>
      </c>
    </row>
    <row r="25" spans="1:10" x14ac:dyDescent="0.25">
      <c r="A25" s="26"/>
      <c r="B25" s="22">
        <v>400</v>
      </c>
      <c r="C25" s="59">
        <f t="shared" ref="C25:F25" si="2">(C$3*$B25)+C$4</f>
        <v>203.99999999999994</v>
      </c>
      <c r="D25" s="48">
        <f t="shared" si="2"/>
        <v>186.90333333333342</v>
      </c>
      <c r="E25" s="48">
        <f t="shared" si="2"/>
        <v>48.243333333333318</v>
      </c>
      <c r="F25" s="48">
        <f t="shared" si="2"/>
        <v>141.26833333333332</v>
      </c>
      <c r="J25" s="47">
        <f t="shared" si="0"/>
        <v>0.46725833333333355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-3.7380952380952631E-4</v>
      </c>
    </row>
    <row r="38" spans="1:6" x14ac:dyDescent="0.25">
      <c r="E38" s="20">
        <f>INDEX(LINEST(E$41:E$47,($B$41:$B$47)^{1,2}),1,2)</f>
        <v>0.15483333333333368</v>
      </c>
    </row>
    <row r="39" spans="1:6" x14ac:dyDescent="0.25">
      <c r="E39" s="20">
        <f>INDEX(LINEST(E$41:E$47,($B$41:$B$47)^{1,2}),1,3)</f>
        <v>7.9328571428571308</v>
      </c>
    </row>
    <row r="41" spans="1:6" x14ac:dyDescent="0.25">
      <c r="B41" s="3">
        <v>40</v>
      </c>
      <c r="C41" s="4">
        <f>C17</f>
        <v>36.049999999999997</v>
      </c>
      <c r="D41" s="9">
        <f t="shared" ref="D41:E41" si="3">D17</f>
        <v>25.95</v>
      </c>
      <c r="E41" s="13">
        <f t="shared" si="3"/>
        <v>13.45</v>
      </c>
    </row>
    <row r="42" spans="1:6" x14ac:dyDescent="0.25">
      <c r="A42" s="26">
        <f>E42-E41</f>
        <v>1.3500000000000014</v>
      </c>
      <c r="B42" s="3">
        <v>50</v>
      </c>
      <c r="C42" s="4">
        <f t="shared" ref="C42:E47" si="4">C18</f>
        <v>40.9</v>
      </c>
      <c r="D42" s="9">
        <f t="shared" si="4"/>
        <v>30.76</v>
      </c>
      <c r="E42" s="13">
        <f t="shared" si="4"/>
        <v>14.8</v>
      </c>
    </row>
    <row r="43" spans="1:6" x14ac:dyDescent="0.25">
      <c r="A43" s="26">
        <f>E43-E42</f>
        <v>1.2100000000000009</v>
      </c>
      <c r="B43" s="3">
        <v>60</v>
      </c>
      <c r="C43" s="4">
        <f t="shared" si="4"/>
        <v>45.91</v>
      </c>
      <c r="D43" s="9">
        <f t="shared" si="4"/>
        <v>35.65</v>
      </c>
      <c r="E43" s="13">
        <f t="shared" si="4"/>
        <v>16.010000000000002</v>
      </c>
    </row>
    <row r="44" spans="1:6" x14ac:dyDescent="0.25">
      <c r="A44" s="26">
        <f>E44-E43</f>
        <v>0.87999999999999901</v>
      </c>
      <c r="B44" s="3">
        <v>70</v>
      </c>
      <c r="C44" s="5">
        <f t="shared" si="4"/>
        <v>50.25</v>
      </c>
      <c r="D44" s="10">
        <f t="shared" si="4"/>
        <v>39.85</v>
      </c>
      <c r="E44" s="14">
        <f t="shared" si="4"/>
        <v>16.89</v>
      </c>
    </row>
    <row r="45" spans="1:6" x14ac:dyDescent="0.25">
      <c r="A45" s="26">
        <f>E45-E44</f>
        <v>0.96000000000000085</v>
      </c>
      <c r="B45" s="3">
        <v>80</v>
      </c>
      <c r="C45" s="4">
        <f t="shared" si="4"/>
        <v>55.05</v>
      </c>
      <c r="D45" s="9">
        <f t="shared" si="4"/>
        <v>44.48</v>
      </c>
      <c r="E45" s="13">
        <f t="shared" si="4"/>
        <v>17.850000000000001</v>
      </c>
    </row>
    <row r="46" spans="1:6" x14ac:dyDescent="0.25">
      <c r="A46" s="26">
        <f t="shared" ref="A46:A47" si="5">E46-E45</f>
        <v>0.92999999999999972</v>
      </c>
      <c r="B46" s="3">
        <v>90</v>
      </c>
      <c r="C46" s="4">
        <f t="shared" si="4"/>
        <v>59.85</v>
      </c>
      <c r="D46" s="9">
        <f t="shared" si="4"/>
        <v>49</v>
      </c>
      <c r="E46" s="13">
        <f t="shared" si="4"/>
        <v>18.78</v>
      </c>
    </row>
    <row r="47" spans="1:6" x14ac:dyDescent="0.25">
      <c r="A47" s="29">
        <f t="shared" si="5"/>
        <v>0.96999999999999886</v>
      </c>
      <c r="B47" s="3">
        <v>100</v>
      </c>
      <c r="C47" s="5">
        <f t="shared" si="4"/>
        <v>64.5</v>
      </c>
      <c r="D47" s="10">
        <f t="shared" si="4"/>
        <v>53.38</v>
      </c>
      <c r="E47" s="14">
        <f t="shared" si="4"/>
        <v>19.75</v>
      </c>
    </row>
    <row r="48" spans="1:6" x14ac:dyDescent="0.25">
      <c r="B48" s="3">
        <v>40</v>
      </c>
      <c r="E48" s="30">
        <f>(E$37*(B41)^2)+(E$38*(B41)^1)+(E$39)</f>
        <v>13.528095238095236</v>
      </c>
      <c r="F48" s="28">
        <f>E48-E41</f>
        <v>7.8095238095237107E-2</v>
      </c>
    </row>
    <row r="49" spans="1:6" x14ac:dyDescent="0.25">
      <c r="A49" s="26">
        <f>E49-E48</f>
        <v>1.211904761904762</v>
      </c>
      <c r="B49" s="3">
        <v>50</v>
      </c>
      <c r="E49" s="30">
        <f t="shared" ref="E49:E54" si="6">(E$37*(B42)^2)+(E$38*(B42)^1)+(E$39)</f>
        <v>14.739999999999998</v>
      </c>
      <c r="F49" s="28">
        <f t="shared" ref="F49:F54" si="7">E49-E42</f>
        <v>-6.0000000000002274E-2</v>
      </c>
    </row>
    <row r="50" spans="1:6" x14ac:dyDescent="0.25">
      <c r="A50" s="26">
        <f>E50-E49</f>
        <v>1.1371428571428588</v>
      </c>
      <c r="B50" s="3">
        <v>60</v>
      </c>
      <c r="E50" s="30">
        <f t="shared" si="6"/>
        <v>15.877142857142857</v>
      </c>
      <c r="F50" s="28">
        <f t="shared" si="7"/>
        <v>-0.13285714285714434</v>
      </c>
    </row>
    <row r="51" spans="1:6" x14ac:dyDescent="0.25">
      <c r="A51" s="26">
        <f>E51-E50</f>
        <v>1.062380952380952</v>
      </c>
      <c r="B51" s="3">
        <v>70</v>
      </c>
      <c r="E51" s="30">
        <f t="shared" si="6"/>
        <v>16.939523809523809</v>
      </c>
      <c r="F51" s="28">
        <f t="shared" si="7"/>
        <v>4.9523809523808637E-2</v>
      </c>
    </row>
    <row r="52" spans="1:6" x14ac:dyDescent="0.25">
      <c r="A52" s="26">
        <f>E52-E51</f>
        <v>0.98761904761904873</v>
      </c>
      <c r="B52" s="3">
        <v>80</v>
      </c>
      <c r="E52" s="30">
        <f t="shared" si="6"/>
        <v>17.927142857142858</v>
      </c>
      <c r="F52" s="28">
        <f t="shared" si="7"/>
        <v>7.7142857142856514E-2</v>
      </c>
    </row>
    <row r="53" spans="1:6" x14ac:dyDescent="0.25">
      <c r="A53" s="26">
        <f t="shared" ref="A53:A54" si="8">E53-E52</f>
        <v>0.91285714285713837</v>
      </c>
      <c r="B53" s="3">
        <v>90</v>
      </c>
      <c r="E53" s="30">
        <f t="shared" si="6"/>
        <v>18.839999999999996</v>
      </c>
      <c r="F53" s="28">
        <f t="shared" si="7"/>
        <v>5.9999999999995168E-2</v>
      </c>
    </row>
    <row r="54" spans="1:6" x14ac:dyDescent="0.25">
      <c r="A54" s="31">
        <f t="shared" si="8"/>
        <v>0.83809523809523867</v>
      </c>
      <c r="B54" s="3">
        <v>100</v>
      </c>
      <c r="E54" s="30">
        <f t="shared" si="6"/>
        <v>19.678095238095235</v>
      </c>
      <c r="F54" s="28">
        <f t="shared" si="7"/>
        <v>-7.1904761904765024E-2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DB5F-3008-40D4-8175-3EBF936A3A16}">
  <sheetPr transitionEvaluation="1" transitionEntry="1"/>
  <dimension ref="A1:Q54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0.51999999999999957</v>
      </c>
      <c r="D3" s="20">
        <f>INDEX(LINEST(D$21:D$23,($B$21:$B$23)^{1}),1)</f>
        <v>0.47100000000000009</v>
      </c>
      <c r="E3" s="20">
        <f>INDEX(LINEST(E$21:E$23,($B$21:$B$23)^{1}),1)</f>
        <v>0.12799999999999995</v>
      </c>
      <c r="F3" s="20">
        <f>INDEX(LINEST(F$21:F$23,($B$21:$B$23)^{1}),1)</f>
        <v>0.33599999999999997</v>
      </c>
      <c r="H3" s="54" t="s">
        <v>42</v>
      </c>
    </row>
    <row r="4" spans="2:17" x14ac:dyDescent="0.25">
      <c r="C4" s="21">
        <f>INDEX(LINEST(C$22:C$23,($B$22:$B$23)^{1}),1,2)</f>
        <v>7.5100000000000335</v>
      </c>
      <c r="D4" s="21">
        <f>INDEX(LINEST(D$21:D$23,($B$21:$B$23)^{1}),1,2)</f>
        <v>3.7599999999999909</v>
      </c>
      <c r="E4" s="21">
        <f>INDEX(LINEST(E$21:E$23,($B$21:$B$23)^{1}),1,2)</f>
        <v>8.100000000000005</v>
      </c>
      <c r="F4" s="21">
        <f>INDEX(LINEST(F$21:F$23,($B$21:$B$23)^{1}),1,2)</f>
        <v>-5.5799999999999983</v>
      </c>
      <c r="H4" s="52"/>
    </row>
    <row r="6" spans="2:17" x14ac:dyDescent="0.25">
      <c r="B6" s="1" t="s">
        <v>13</v>
      </c>
      <c r="C6" s="1" t="s">
        <v>2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3561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9.36</v>
      </c>
      <c r="D9" s="9">
        <v>1.7</v>
      </c>
      <c r="E9" s="13">
        <v>0.3</v>
      </c>
      <c r="F9" s="17">
        <v>-0.55000000000000004</v>
      </c>
      <c r="G9" s="4">
        <v>7.66</v>
      </c>
      <c r="H9" s="4">
        <v>1.95</v>
      </c>
      <c r="I9" s="4">
        <v>-1.95</v>
      </c>
      <c r="J9" s="44">
        <f t="shared" ref="J9:J25" si="0">D9/$B9</f>
        <v>1.7</v>
      </c>
    </row>
    <row r="10" spans="2:17" x14ac:dyDescent="0.25">
      <c r="B10" s="3">
        <v>2</v>
      </c>
      <c r="C10" s="57">
        <v>9.8000000000000007</v>
      </c>
      <c r="D10" s="9">
        <v>2.14</v>
      </c>
      <c r="E10" s="13">
        <v>0.72</v>
      </c>
      <c r="F10" s="17">
        <v>-0.12</v>
      </c>
      <c r="G10" s="4">
        <v>7.66</v>
      </c>
      <c r="H10" s="4">
        <v>1.54</v>
      </c>
      <c r="I10" s="4">
        <v>-3.3</v>
      </c>
      <c r="J10" s="44">
        <f t="shared" si="0"/>
        <v>1.07</v>
      </c>
    </row>
    <row r="11" spans="2:17" x14ac:dyDescent="0.25">
      <c r="B11" s="3">
        <v>3</v>
      </c>
      <c r="C11" s="58">
        <v>10.46</v>
      </c>
      <c r="D11" s="10">
        <v>2.85</v>
      </c>
      <c r="E11" s="14">
        <v>1.29</v>
      </c>
      <c r="F11" s="18">
        <v>-0.12</v>
      </c>
      <c r="G11" s="5">
        <v>7.61</v>
      </c>
      <c r="H11" s="5">
        <v>1.68</v>
      </c>
      <c r="I11" s="5">
        <v>-5</v>
      </c>
      <c r="J11" s="46">
        <f t="shared" si="0"/>
        <v>0.95000000000000007</v>
      </c>
    </row>
    <row r="12" spans="2:17" x14ac:dyDescent="0.25">
      <c r="B12" s="3">
        <v>4</v>
      </c>
      <c r="C12" s="57">
        <v>11.09</v>
      </c>
      <c r="D12" s="9">
        <v>3.53</v>
      </c>
      <c r="E12" s="13">
        <v>1.87</v>
      </c>
      <c r="F12" s="17">
        <v>0.18</v>
      </c>
      <c r="G12" s="4">
        <v>7.56</v>
      </c>
      <c r="H12" s="4">
        <v>1.48</v>
      </c>
      <c r="I12" s="4">
        <v>-6.65</v>
      </c>
      <c r="J12" s="44">
        <f t="shared" si="0"/>
        <v>0.88249999999999995</v>
      </c>
    </row>
    <row r="13" spans="2:17" x14ac:dyDescent="0.25">
      <c r="B13" s="3">
        <v>5</v>
      </c>
      <c r="C13" s="57">
        <v>11.89</v>
      </c>
      <c r="D13" s="9">
        <v>4.4000000000000004</v>
      </c>
      <c r="E13" s="13">
        <v>2.5299999999999998</v>
      </c>
      <c r="F13" s="17">
        <v>0.06</v>
      </c>
      <c r="G13" s="4">
        <v>7.49</v>
      </c>
      <c r="H13" s="4">
        <v>1.81</v>
      </c>
      <c r="I13" s="4">
        <v>-8.5</v>
      </c>
      <c r="J13" s="44">
        <f t="shared" si="0"/>
        <v>0.88000000000000012</v>
      </c>
    </row>
    <row r="14" spans="2:17" x14ac:dyDescent="0.25">
      <c r="B14" s="3">
        <v>10</v>
      </c>
      <c r="C14" s="58">
        <v>15.1</v>
      </c>
      <c r="D14" s="10">
        <v>7.63</v>
      </c>
      <c r="E14" s="14">
        <v>4.82</v>
      </c>
      <c r="F14" s="18">
        <v>0.86</v>
      </c>
      <c r="G14" s="5">
        <v>7.47</v>
      </c>
      <c r="H14" s="5">
        <v>1.95</v>
      </c>
      <c r="I14" s="5">
        <v>-18.05</v>
      </c>
      <c r="J14" s="46">
        <f t="shared" si="0"/>
        <v>0.76300000000000001</v>
      </c>
    </row>
    <row r="15" spans="2:17" x14ac:dyDescent="0.25">
      <c r="B15" s="3">
        <v>20</v>
      </c>
      <c r="C15" s="57">
        <v>20.16</v>
      </c>
      <c r="D15" s="9">
        <v>12.74</v>
      </c>
      <c r="E15" s="13">
        <v>7.7</v>
      </c>
      <c r="F15" s="17">
        <v>3.33</v>
      </c>
      <c r="G15" s="4">
        <v>7.42</v>
      </c>
      <c r="H15" s="4">
        <v>1.71</v>
      </c>
      <c r="I15" s="4">
        <v>-38.200000000000003</v>
      </c>
      <c r="J15" s="44">
        <f t="shared" si="0"/>
        <v>0.63700000000000001</v>
      </c>
    </row>
    <row r="16" spans="2:17" x14ac:dyDescent="0.25">
      <c r="B16" s="3">
        <v>30</v>
      </c>
      <c r="C16" s="57">
        <v>25.05</v>
      </c>
      <c r="D16" s="9">
        <v>17.62</v>
      </c>
      <c r="E16" s="36">
        <v>9.82</v>
      </c>
      <c r="F16" s="37">
        <v>5.79</v>
      </c>
      <c r="G16" s="4">
        <v>7.43</v>
      </c>
      <c r="H16" s="4">
        <v>2.0099999999999998</v>
      </c>
      <c r="I16" s="4">
        <v>-58.9</v>
      </c>
      <c r="J16" s="44">
        <f t="shared" si="0"/>
        <v>0.58733333333333337</v>
      </c>
    </row>
    <row r="17" spans="1:10" x14ac:dyDescent="0.25">
      <c r="B17" s="3">
        <v>40</v>
      </c>
      <c r="C17" s="57">
        <v>29.9</v>
      </c>
      <c r="D17" s="34">
        <v>22.48</v>
      </c>
      <c r="E17" s="36">
        <v>11.76</v>
      </c>
      <c r="F17" s="37">
        <v>8.81</v>
      </c>
      <c r="G17" s="35">
        <v>7.42</v>
      </c>
      <c r="H17" s="4">
        <v>1.91</v>
      </c>
      <c r="I17" s="4">
        <v>-79.099999999999994</v>
      </c>
      <c r="J17" s="44">
        <f t="shared" si="0"/>
        <v>0.56200000000000006</v>
      </c>
    </row>
    <row r="18" spans="1:10" x14ac:dyDescent="0.25">
      <c r="A18" s="26">
        <f>E18-E17</f>
        <v>1.8100000000000005</v>
      </c>
      <c r="B18" s="3">
        <v>50</v>
      </c>
      <c r="C18" s="57">
        <v>35.01</v>
      </c>
      <c r="D18" s="9">
        <v>27.49</v>
      </c>
      <c r="E18" s="42">
        <v>13.57</v>
      </c>
      <c r="F18" s="43">
        <v>11.77</v>
      </c>
      <c r="G18" s="4">
        <v>7.52</v>
      </c>
      <c r="H18" s="4">
        <v>2.15</v>
      </c>
      <c r="I18" s="4">
        <v>-100</v>
      </c>
      <c r="J18" s="44">
        <f t="shared" si="0"/>
        <v>0.54979999999999996</v>
      </c>
    </row>
    <row r="19" spans="1:10" x14ac:dyDescent="0.25">
      <c r="A19" s="26">
        <f>E19-E18</f>
        <v>1.879999999999999</v>
      </c>
      <c r="B19" s="3">
        <v>60</v>
      </c>
      <c r="C19" s="57">
        <v>40.200000000000003</v>
      </c>
      <c r="D19" s="34">
        <v>32.57</v>
      </c>
      <c r="E19" s="38">
        <v>15.45</v>
      </c>
      <c r="F19" s="39">
        <v>15.15</v>
      </c>
      <c r="G19" s="35">
        <v>7.63</v>
      </c>
      <c r="H19" s="4">
        <v>1.97</v>
      </c>
      <c r="I19" s="4">
        <v>-120.6</v>
      </c>
      <c r="J19" s="44">
        <f t="shared" si="0"/>
        <v>0.54283333333333339</v>
      </c>
    </row>
    <row r="20" spans="1:10" x14ac:dyDescent="0.25">
      <c r="A20" s="26">
        <f>E20-E19</f>
        <v>1.370000000000001</v>
      </c>
      <c r="B20" s="3">
        <v>70</v>
      </c>
      <c r="C20" s="58">
        <v>44.5</v>
      </c>
      <c r="D20" s="10">
        <v>36.729999999999997</v>
      </c>
      <c r="E20" s="40">
        <v>16.82</v>
      </c>
      <c r="F20" s="41">
        <v>17.739999999999998</v>
      </c>
      <c r="G20" s="5">
        <v>7.77</v>
      </c>
      <c r="H20" s="5">
        <v>2.17</v>
      </c>
      <c r="I20" s="5">
        <v>-141.85</v>
      </c>
      <c r="J20" s="46">
        <f t="shared" si="0"/>
        <v>0.52471428571428569</v>
      </c>
    </row>
    <row r="21" spans="1:10" x14ac:dyDescent="0.25">
      <c r="A21" s="26">
        <f>E21-E20</f>
        <v>1.5199999999999996</v>
      </c>
      <c r="B21" s="3">
        <v>80</v>
      </c>
      <c r="C21" s="57">
        <v>49.45</v>
      </c>
      <c r="D21" s="9">
        <v>41.47</v>
      </c>
      <c r="E21" s="13">
        <v>18.34</v>
      </c>
      <c r="F21" s="17">
        <v>21.37</v>
      </c>
      <c r="G21" s="4">
        <v>7.98</v>
      </c>
      <c r="H21" s="4">
        <v>1.76</v>
      </c>
      <c r="I21" s="4">
        <v>0</v>
      </c>
      <c r="J21" s="44">
        <f t="shared" si="0"/>
        <v>0.51837500000000003</v>
      </c>
    </row>
    <row r="22" spans="1:10" x14ac:dyDescent="0.25">
      <c r="A22" s="26">
        <f t="shared" ref="A22:A23" si="1">E22-E21</f>
        <v>1.2800000000000011</v>
      </c>
      <c r="B22" s="3">
        <v>90</v>
      </c>
      <c r="C22" s="57">
        <v>54.31</v>
      </c>
      <c r="D22" s="9">
        <v>46.09</v>
      </c>
      <c r="E22" s="13">
        <v>19.62</v>
      </c>
      <c r="F22" s="17">
        <v>24.52</v>
      </c>
      <c r="G22" s="4">
        <v>8.2200000000000006</v>
      </c>
      <c r="H22" s="4">
        <v>1.95</v>
      </c>
      <c r="I22" s="4">
        <v>0</v>
      </c>
      <c r="J22" s="44">
        <f t="shared" si="0"/>
        <v>0.51211111111111118</v>
      </c>
    </row>
    <row r="23" spans="1:10" x14ac:dyDescent="0.25">
      <c r="A23" s="5">
        <f t="shared" si="1"/>
        <v>1.2799999999999976</v>
      </c>
      <c r="B23" s="3">
        <v>100</v>
      </c>
      <c r="C23" s="58">
        <v>59.51</v>
      </c>
      <c r="D23" s="10">
        <v>50.89</v>
      </c>
      <c r="E23" s="14">
        <v>20.9</v>
      </c>
      <c r="F23" s="18">
        <v>28.09</v>
      </c>
      <c r="G23" s="5">
        <v>8.6199999999999992</v>
      </c>
      <c r="H23" s="5">
        <v>1.9</v>
      </c>
      <c r="I23" s="5">
        <v>0</v>
      </c>
      <c r="J23" s="46">
        <f t="shared" si="0"/>
        <v>0.50890000000000002</v>
      </c>
    </row>
    <row r="24" spans="1:10" x14ac:dyDescent="0.25">
      <c r="A24" s="26"/>
      <c r="B24" s="22">
        <v>150</v>
      </c>
      <c r="C24" s="59">
        <f>(C$3*$B24)+C$4</f>
        <v>85.509999999999977</v>
      </c>
      <c r="D24" s="48">
        <f>(D$3*$B24)+D$4</f>
        <v>74.41</v>
      </c>
      <c r="E24" s="48">
        <f>(E$3*$B24)+E$4</f>
        <v>27.299999999999997</v>
      </c>
      <c r="F24" s="48">
        <f>(F$3*$B24)+F$4</f>
        <v>44.819999999999993</v>
      </c>
      <c r="J24" s="47">
        <f t="shared" si="0"/>
        <v>0.49606666666666666</v>
      </c>
    </row>
    <row r="25" spans="1:10" x14ac:dyDescent="0.25">
      <c r="A25" s="26"/>
      <c r="B25" s="22">
        <v>400</v>
      </c>
      <c r="C25" s="59">
        <f t="shared" ref="C25:F25" si="2">(C$3*$B25)+C$4</f>
        <v>215.50999999999988</v>
      </c>
      <c r="D25" s="48">
        <f t="shared" si="2"/>
        <v>192.16000000000003</v>
      </c>
      <c r="E25" s="48">
        <f t="shared" si="2"/>
        <v>59.299999999999983</v>
      </c>
      <c r="F25" s="48">
        <f t="shared" si="2"/>
        <v>128.82</v>
      </c>
      <c r="J25" s="47">
        <f t="shared" si="0"/>
        <v>0.48040000000000005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5" spans="1:6" x14ac:dyDescent="0.25">
      <c r="E35" s="25" t="s">
        <v>21</v>
      </c>
    </row>
    <row r="36" spans="1:6" x14ac:dyDescent="0.25">
      <c r="E36" s="27" t="s">
        <v>22</v>
      </c>
    </row>
    <row r="37" spans="1:6" x14ac:dyDescent="0.25">
      <c r="E37" s="20">
        <f>INDEX(LINEST(E$41:E$47,($B$41:$B$47)^{1,2}),1)</f>
        <v>-6.3690476190476366E-4</v>
      </c>
    </row>
    <row r="38" spans="1:6" x14ac:dyDescent="0.25">
      <c r="E38" s="20">
        <f>INDEX(LINEST(E$41:E$47,($B$41:$B$47)^{1,2}),1,2)</f>
        <v>0.24063095238095261</v>
      </c>
    </row>
    <row r="39" spans="1:6" x14ac:dyDescent="0.25">
      <c r="E39" s="20">
        <f>INDEX(LINEST(E$41:E$47,($B$41:$B$47)^{1,2}),1,3)</f>
        <v>3.1685714285714219</v>
      </c>
    </row>
    <row r="41" spans="1:6" x14ac:dyDescent="0.25">
      <c r="B41" s="3">
        <v>40</v>
      </c>
      <c r="C41" s="4">
        <f>C17</f>
        <v>29.9</v>
      </c>
      <c r="D41" s="9">
        <f t="shared" ref="D41:E41" si="3">D17</f>
        <v>22.48</v>
      </c>
      <c r="E41" s="13">
        <f t="shared" si="3"/>
        <v>11.76</v>
      </c>
    </row>
    <row r="42" spans="1:6" x14ac:dyDescent="0.25">
      <c r="A42" s="26">
        <f>E42-E41</f>
        <v>1.8100000000000005</v>
      </c>
      <c r="B42" s="3">
        <v>50</v>
      </c>
      <c r="C42" s="4">
        <f t="shared" ref="C42:E47" si="4">C18</f>
        <v>35.01</v>
      </c>
      <c r="D42" s="9">
        <f t="shared" si="4"/>
        <v>27.49</v>
      </c>
      <c r="E42" s="13">
        <f t="shared" si="4"/>
        <v>13.57</v>
      </c>
    </row>
    <row r="43" spans="1:6" x14ac:dyDescent="0.25">
      <c r="A43" s="26">
        <f>E43-E42</f>
        <v>1.879999999999999</v>
      </c>
      <c r="B43" s="3">
        <v>60</v>
      </c>
      <c r="C43" s="4">
        <f t="shared" si="4"/>
        <v>40.200000000000003</v>
      </c>
      <c r="D43" s="9">
        <f t="shared" si="4"/>
        <v>32.57</v>
      </c>
      <c r="E43" s="13">
        <f t="shared" si="4"/>
        <v>15.45</v>
      </c>
    </row>
    <row r="44" spans="1:6" x14ac:dyDescent="0.25">
      <c r="A44" s="26">
        <f>E44-E43</f>
        <v>1.370000000000001</v>
      </c>
      <c r="B44" s="3">
        <v>70</v>
      </c>
      <c r="C44" s="5">
        <f t="shared" si="4"/>
        <v>44.5</v>
      </c>
      <c r="D44" s="10">
        <f t="shared" si="4"/>
        <v>36.729999999999997</v>
      </c>
      <c r="E44" s="14">
        <f t="shared" si="4"/>
        <v>16.82</v>
      </c>
    </row>
    <row r="45" spans="1:6" x14ac:dyDescent="0.25">
      <c r="A45" s="26">
        <f>E45-E44</f>
        <v>1.5199999999999996</v>
      </c>
      <c r="B45" s="3">
        <v>80</v>
      </c>
      <c r="C45" s="4">
        <f t="shared" si="4"/>
        <v>49.45</v>
      </c>
      <c r="D45" s="9">
        <f t="shared" si="4"/>
        <v>41.47</v>
      </c>
      <c r="E45" s="13">
        <f t="shared" si="4"/>
        <v>18.34</v>
      </c>
    </row>
    <row r="46" spans="1:6" x14ac:dyDescent="0.25">
      <c r="A46" s="26">
        <f t="shared" ref="A46:A47" si="5">E46-E45</f>
        <v>1.2800000000000011</v>
      </c>
      <c r="B46" s="3">
        <v>90</v>
      </c>
      <c r="C46" s="4">
        <f t="shared" si="4"/>
        <v>54.31</v>
      </c>
      <c r="D46" s="9">
        <f t="shared" si="4"/>
        <v>46.09</v>
      </c>
      <c r="E46" s="13">
        <f t="shared" si="4"/>
        <v>19.62</v>
      </c>
    </row>
    <row r="47" spans="1:6" x14ac:dyDescent="0.25">
      <c r="A47" s="29">
        <f t="shared" si="5"/>
        <v>1.2799999999999976</v>
      </c>
      <c r="B47" s="3">
        <v>100</v>
      </c>
      <c r="C47" s="5">
        <f t="shared" si="4"/>
        <v>59.51</v>
      </c>
      <c r="D47" s="10">
        <f t="shared" si="4"/>
        <v>50.89</v>
      </c>
      <c r="E47" s="14">
        <f t="shared" si="4"/>
        <v>20.9</v>
      </c>
    </row>
    <row r="48" spans="1:6" x14ac:dyDescent="0.25">
      <c r="B48" s="3">
        <v>40</v>
      </c>
      <c r="E48" s="30">
        <f>(E$37*(B41)^2)+(E$38*(B41)^1)+(E$39)</f>
        <v>11.774761904761904</v>
      </c>
      <c r="F48" s="28">
        <f>E48-E41</f>
        <v>1.4761904761904532E-2</v>
      </c>
    </row>
    <row r="49" spans="1:6" x14ac:dyDescent="0.25">
      <c r="A49" s="26">
        <f>E49-E48</f>
        <v>1.8330952380952397</v>
      </c>
      <c r="B49" s="3">
        <v>50</v>
      </c>
      <c r="E49" s="30">
        <f t="shared" ref="E49:E54" si="6">(E$37*(B42)^2)+(E$38*(B42)^1)+(E$39)</f>
        <v>13.607857142857144</v>
      </c>
      <c r="F49" s="28">
        <f t="shared" ref="F49:F54" si="7">E49-E42</f>
        <v>3.78571428571437E-2</v>
      </c>
    </row>
    <row r="50" spans="1:6" x14ac:dyDescent="0.25">
      <c r="A50" s="26">
        <f>E50-E49</f>
        <v>1.7057142857142846</v>
      </c>
      <c r="B50" s="3">
        <v>60</v>
      </c>
      <c r="E50" s="30">
        <f t="shared" si="6"/>
        <v>15.313571428571429</v>
      </c>
      <c r="F50" s="28">
        <f t="shared" si="7"/>
        <v>-0.13642857142857068</v>
      </c>
    </row>
    <row r="51" spans="1:6" x14ac:dyDescent="0.25">
      <c r="A51" s="26">
        <f>E51-E50</f>
        <v>1.5783333333333331</v>
      </c>
      <c r="B51" s="3">
        <v>70</v>
      </c>
      <c r="E51" s="30">
        <f t="shared" si="6"/>
        <v>16.891904761904762</v>
      </c>
      <c r="F51" s="28">
        <f t="shared" si="7"/>
        <v>7.1904761904761472E-2</v>
      </c>
    </row>
    <row r="52" spans="1:6" x14ac:dyDescent="0.25">
      <c r="A52" s="26">
        <f>E52-E51</f>
        <v>1.4509523809523834</v>
      </c>
      <c r="B52" s="3">
        <v>80</v>
      </c>
      <c r="E52" s="30">
        <f t="shared" si="6"/>
        <v>18.342857142857145</v>
      </c>
      <c r="F52" s="28">
        <f t="shared" si="7"/>
        <v>2.8571428571453339E-3</v>
      </c>
    </row>
    <row r="53" spans="1:6" x14ac:dyDescent="0.25">
      <c r="A53" s="26">
        <f t="shared" ref="A53:A54" si="8">E53-E52</f>
        <v>1.3235714285714266</v>
      </c>
      <c r="B53" s="3">
        <v>90</v>
      </c>
      <c r="E53" s="30">
        <f t="shared" si="6"/>
        <v>19.666428571428572</v>
      </c>
      <c r="F53" s="28">
        <f t="shared" si="7"/>
        <v>4.642857142857082E-2</v>
      </c>
    </row>
    <row r="54" spans="1:6" x14ac:dyDescent="0.25">
      <c r="A54" s="31">
        <f t="shared" si="8"/>
        <v>1.1961904761904734</v>
      </c>
      <c r="B54" s="3">
        <v>100</v>
      </c>
      <c r="E54" s="30">
        <f t="shared" si="6"/>
        <v>20.862619047619045</v>
      </c>
      <c r="F54" s="28">
        <f t="shared" si="7"/>
        <v>-3.7380952380953403E-2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7389-7F46-4D35-B14F-7AE28C5CE834}">
  <sheetPr transitionEvaluation="1" transitionEntry="1"/>
  <dimension ref="A1:Q46"/>
  <sheetViews>
    <sheetView showGridLines="0" zoomScaleNormal="100" workbookViewId="0">
      <selection activeCell="K17" sqref="K17"/>
    </sheetView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9.0999999999999984E-2</v>
      </c>
      <c r="D3" s="20">
        <f>INDEX(LINEST(D$21:D$23,($B$21:$B$23)^{1}),1)</f>
        <v>0.39349999999999996</v>
      </c>
      <c r="E3" s="20">
        <f>INDEX(LINEST(E$21:E$23,($B$21:$B$23)^{1}),1)</f>
        <v>0.1183</v>
      </c>
      <c r="F3" s="20">
        <f>INDEX(LINEST(F$21:F$23,($B$21:$B$23)^{1}),1)</f>
        <v>0.44063968933846087</v>
      </c>
      <c r="H3" s="52" t="s">
        <v>32</v>
      </c>
    </row>
    <row r="4" spans="2:17" x14ac:dyDescent="0.25">
      <c r="C4" s="21">
        <f>INDEX(LINEST(C$22:C$23,($B$22:$B$23)^{1}),1,2)</f>
        <v>8.5500000000000025</v>
      </c>
      <c r="D4" s="21">
        <f>INDEX(LINEST(D$21:D$23,($B$21:$B$23)^{1}),1,2)</f>
        <v>-9.235000000000003</v>
      </c>
      <c r="E4" s="21">
        <f>INDEX(LINEST(E$21:E$23,($B$21:$B$23)^{1}),1,2)</f>
        <v>11.115</v>
      </c>
      <c r="F4" s="21">
        <f>INDEX(LINEST(F$21:F$23,($B$21:$B$23)^{1}),1,2)</f>
        <v>-6.1859843618167645</v>
      </c>
      <c r="H4" s="52"/>
    </row>
    <row r="6" spans="2:17" x14ac:dyDescent="0.25">
      <c r="B6" s="1" t="s">
        <v>27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3531</v>
      </c>
      <c r="C7" s="11" t="s">
        <v>5</v>
      </c>
      <c r="D7" s="15" t="s">
        <v>6</v>
      </c>
      <c r="E7" s="73" t="s">
        <v>62</v>
      </c>
      <c r="F7" s="15" t="s">
        <v>63</v>
      </c>
      <c r="G7" s="11" t="s">
        <v>64</v>
      </c>
      <c r="H7" s="15" t="s">
        <v>65</v>
      </c>
      <c r="I7" s="1"/>
      <c r="J7" s="45"/>
    </row>
    <row r="8" spans="2:17" x14ac:dyDescent="0.25">
      <c r="B8" s="2" t="s">
        <v>10</v>
      </c>
      <c r="C8" s="63"/>
      <c r="D8" s="8"/>
      <c r="E8" s="12" t="s">
        <v>67</v>
      </c>
      <c r="F8" s="80" t="s">
        <v>66</v>
      </c>
      <c r="G8" s="2"/>
      <c r="H8" s="2"/>
      <c r="I8" s="2"/>
      <c r="J8" s="45"/>
    </row>
    <row r="9" spans="2:17" x14ac:dyDescent="0.25">
      <c r="B9" s="3">
        <v>1</v>
      </c>
      <c r="C9" s="13">
        <v>0.51</v>
      </c>
      <c r="D9" s="17">
        <v>0.15</v>
      </c>
      <c r="E9" s="82">
        <v>0.51</v>
      </c>
      <c r="F9" s="84">
        <v>0.22272711792281016</v>
      </c>
      <c r="G9" s="35"/>
      <c r="H9" s="4"/>
      <c r="I9" s="4"/>
      <c r="J9" s="44"/>
    </row>
    <row r="10" spans="2:17" x14ac:dyDescent="0.25">
      <c r="B10" s="3">
        <v>2</v>
      </c>
      <c r="C10" s="13">
        <v>1.33</v>
      </c>
      <c r="D10" s="17">
        <v>0.15</v>
      </c>
      <c r="E10" s="83">
        <v>1.33</v>
      </c>
      <c r="F10" s="84">
        <v>0.27005980375118566</v>
      </c>
      <c r="G10" s="35"/>
      <c r="H10" s="4"/>
      <c r="I10" s="4"/>
      <c r="J10" s="44"/>
    </row>
    <row r="11" spans="2:17" x14ac:dyDescent="0.25">
      <c r="B11" s="3">
        <v>3</v>
      </c>
      <c r="C11" s="14">
        <v>2.4</v>
      </c>
      <c r="D11" s="18">
        <v>0.31</v>
      </c>
      <c r="E11" s="83">
        <v>2.4</v>
      </c>
      <c r="F11" s="85">
        <v>0.32694019852232131</v>
      </c>
      <c r="G11" s="74"/>
      <c r="H11" s="5"/>
      <c r="I11" s="5"/>
      <c r="J11" s="46"/>
    </row>
    <row r="12" spans="2:17" x14ac:dyDescent="0.25">
      <c r="B12" s="3">
        <v>4</v>
      </c>
      <c r="C12" s="13">
        <v>3.54</v>
      </c>
      <c r="D12" s="17">
        <v>0.15</v>
      </c>
      <c r="E12" s="83">
        <v>3.54</v>
      </c>
      <c r="F12" s="84">
        <v>0.42144995229361593</v>
      </c>
      <c r="G12" s="35"/>
      <c r="H12" s="4"/>
      <c r="I12" s="4"/>
      <c r="J12" s="44"/>
    </row>
    <row r="13" spans="2:17" x14ac:dyDescent="0.25">
      <c r="B13" s="3">
        <v>5</v>
      </c>
      <c r="C13" s="13">
        <v>4.32</v>
      </c>
      <c r="D13" s="17">
        <v>0.15</v>
      </c>
      <c r="E13" s="83">
        <v>5</v>
      </c>
      <c r="F13" s="84">
        <v>0.51656544627430279</v>
      </c>
      <c r="G13" s="35"/>
      <c r="H13" s="4"/>
      <c r="I13" s="4"/>
      <c r="J13" s="44"/>
    </row>
    <row r="14" spans="2:17" x14ac:dyDescent="0.25">
      <c r="B14" s="3">
        <v>10</v>
      </c>
      <c r="C14" s="14">
        <v>6.24</v>
      </c>
      <c r="D14" s="18">
        <v>0.87</v>
      </c>
      <c r="E14" s="83">
        <f>C14*G14</f>
        <v>8.1120000000000001</v>
      </c>
      <c r="F14" s="85">
        <v>1.2897794466169259</v>
      </c>
      <c r="G14" s="75">
        <v>1.3</v>
      </c>
      <c r="H14" s="5"/>
      <c r="I14" s="5"/>
      <c r="J14" s="46"/>
    </row>
    <row r="15" spans="2:17" x14ac:dyDescent="0.25">
      <c r="B15" s="3">
        <v>20</v>
      </c>
      <c r="C15" s="13">
        <v>8.33</v>
      </c>
      <c r="D15" s="17">
        <v>2.86</v>
      </c>
      <c r="E15" s="83">
        <f t="shared" ref="E15:E25" si="0">C15*G15</f>
        <v>10.829000000000001</v>
      </c>
      <c r="F15" s="84">
        <v>3.7949626351478143</v>
      </c>
      <c r="G15" s="76">
        <v>1.3</v>
      </c>
      <c r="H15" s="4"/>
      <c r="I15" s="4"/>
      <c r="J15" s="44"/>
    </row>
    <row r="16" spans="2:17" x14ac:dyDescent="0.25">
      <c r="B16" s="3">
        <v>30</v>
      </c>
      <c r="C16" s="36">
        <v>9.8000000000000007</v>
      </c>
      <c r="D16" s="37">
        <v>5.1100000000000003</v>
      </c>
      <c r="E16" s="83">
        <f t="shared" si="0"/>
        <v>12.740000000000002</v>
      </c>
      <c r="F16" s="84">
        <v>7.1371281043218424</v>
      </c>
      <c r="G16" s="77">
        <v>1.3</v>
      </c>
      <c r="H16" s="4"/>
      <c r="I16" s="4"/>
      <c r="J16" s="44"/>
    </row>
    <row r="17" spans="1:10" x14ac:dyDescent="0.25">
      <c r="B17" s="3">
        <v>40</v>
      </c>
      <c r="C17" s="36">
        <v>11.28</v>
      </c>
      <c r="D17" s="37">
        <v>8.1199999999999992</v>
      </c>
      <c r="E17" s="83">
        <f t="shared" si="0"/>
        <v>14.664</v>
      </c>
      <c r="F17" s="84">
        <v>10.912215149893074</v>
      </c>
      <c r="G17" s="77">
        <v>1.3</v>
      </c>
      <c r="H17" s="4"/>
      <c r="I17" s="4"/>
      <c r="J17" s="44"/>
    </row>
    <row r="18" spans="1:10" x14ac:dyDescent="0.25">
      <c r="A18" s="26">
        <f>E18-E17</f>
        <v>1.8070000000000004</v>
      </c>
      <c r="B18" s="3">
        <v>50</v>
      </c>
      <c r="C18" s="36">
        <v>12.67</v>
      </c>
      <c r="D18" s="37">
        <v>11.34</v>
      </c>
      <c r="E18" s="83">
        <f t="shared" si="0"/>
        <v>16.471</v>
      </c>
      <c r="F18" s="84">
        <v>14.947395595678787</v>
      </c>
      <c r="G18" s="77">
        <v>1.3</v>
      </c>
      <c r="H18" s="4"/>
      <c r="I18" s="4"/>
      <c r="J18" s="44"/>
    </row>
    <row r="19" spans="1:10" x14ac:dyDescent="0.25">
      <c r="A19" s="26">
        <f>E19-E18</f>
        <v>1.4299999999999997</v>
      </c>
      <c r="B19" s="3">
        <v>60</v>
      </c>
      <c r="C19" s="36">
        <v>13.77</v>
      </c>
      <c r="D19" s="37">
        <v>14.61</v>
      </c>
      <c r="E19" s="83">
        <f t="shared" si="0"/>
        <v>17.901</v>
      </c>
      <c r="F19" s="84">
        <v>19.16730861064822</v>
      </c>
      <c r="G19" s="77">
        <v>1.3</v>
      </c>
      <c r="H19" s="4"/>
      <c r="I19" s="4"/>
      <c r="J19" s="44"/>
    </row>
    <row r="20" spans="1:10" x14ac:dyDescent="0.25">
      <c r="A20" s="26">
        <f>E20-E19</f>
        <v>1.365000000000002</v>
      </c>
      <c r="B20" s="3">
        <v>70</v>
      </c>
      <c r="C20" s="40">
        <v>14.82</v>
      </c>
      <c r="D20" s="41">
        <v>18.34</v>
      </c>
      <c r="E20" s="83">
        <f t="shared" si="0"/>
        <v>19.266000000000002</v>
      </c>
      <c r="F20" s="85">
        <v>23.932277448618017</v>
      </c>
      <c r="G20" s="78">
        <v>1.3</v>
      </c>
      <c r="H20" s="5"/>
      <c r="I20" s="5"/>
      <c r="J20" s="46"/>
    </row>
    <row r="21" spans="1:10" x14ac:dyDescent="0.25">
      <c r="A21" s="26">
        <f>E21-E20</f>
        <v>1.3129999999999988</v>
      </c>
      <c r="B21" s="3">
        <v>80</v>
      </c>
      <c r="C21" s="13">
        <v>15.83</v>
      </c>
      <c r="D21" s="17">
        <v>22.28</v>
      </c>
      <c r="E21" s="83">
        <f t="shared" si="0"/>
        <v>20.579000000000001</v>
      </c>
      <c r="F21" s="84">
        <v>29.029804972245049</v>
      </c>
      <c r="G21" s="76">
        <v>1.3</v>
      </c>
      <c r="H21" s="4"/>
      <c r="I21" s="4"/>
      <c r="J21" s="44"/>
    </row>
    <row r="22" spans="1:10" x14ac:dyDescent="0.25">
      <c r="A22" s="26">
        <f t="shared" ref="A22:A23" si="1">E22-E21</f>
        <v>1.1829999999999998</v>
      </c>
      <c r="B22" s="3">
        <v>90</v>
      </c>
      <c r="C22" s="13">
        <v>16.739999999999998</v>
      </c>
      <c r="D22" s="17">
        <v>26.11</v>
      </c>
      <c r="E22" s="83">
        <f t="shared" si="0"/>
        <v>21.762</v>
      </c>
      <c r="F22" s="84">
        <v>33.542359304674832</v>
      </c>
      <c r="G22" s="76">
        <v>1.3</v>
      </c>
      <c r="H22" s="4"/>
      <c r="I22" s="4"/>
      <c r="J22" s="44"/>
    </row>
    <row r="23" spans="1:10" x14ac:dyDescent="0.25">
      <c r="A23" s="5">
        <f t="shared" si="1"/>
        <v>1.1829999999999998</v>
      </c>
      <c r="B23" s="3">
        <v>100</v>
      </c>
      <c r="C23" s="14">
        <v>17.649999999999999</v>
      </c>
      <c r="D23" s="18">
        <v>30.15</v>
      </c>
      <c r="E23" s="83">
        <f t="shared" si="0"/>
        <v>22.945</v>
      </c>
      <c r="F23" s="85">
        <v>37.842598759014265</v>
      </c>
      <c r="G23" s="75">
        <v>1.3</v>
      </c>
      <c r="H23" s="5"/>
      <c r="I23" s="5"/>
      <c r="J23" s="46"/>
    </row>
    <row r="24" spans="1:10" x14ac:dyDescent="0.25">
      <c r="A24" s="26"/>
      <c r="B24" s="22">
        <v>200</v>
      </c>
      <c r="C24" s="48">
        <f>(C$3*$B24)+C$4</f>
        <v>26.75</v>
      </c>
      <c r="D24" s="48">
        <f>(D$3*$B24)+D$4</f>
        <v>69.464999999999989</v>
      </c>
      <c r="E24" s="83">
        <f t="shared" si="0"/>
        <v>34.774999999999999</v>
      </c>
      <c r="F24" s="81">
        <f>(F$3*$B24)+F$4</f>
        <v>81.941953505875404</v>
      </c>
      <c r="G24" s="79">
        <v>1.3</v>
      </c>
      <c r="J24" s="47"/>
    </row>
    <row r="25" spans="1:10" x14ac:dyDescent="0.25">
      <c r="A25" s="26"/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4" spans="1:6" x14ac:dyDescent="0.25">
      <c r="E34" s="25" t="s">
        <v>21</v>
      </c>
    </row>
    <row r="35" spans="1:6" x14ac:dyDescent="0.25">
      <c r="E35" s="19" t="s">
        <v>23</v>
      </c>
    </row>
    <row r="36" spans="1:6" x14ac:dyDescent="0.25">
      <c r="E36" s="20">
        <f>INDEX(LINEST(E$40:E$42,($B$40:$B$42)^{1}),1)</f>
        <v>0.1183</v>
      </c>
    </row>
    <row r="37" spans="1:6" x14ac:dyDescent="0.25">
      <c r="E37" s="21">
        <f>INDEX(LINEST(E$40:E$42,($B$40:$B$42)^{1}),1,2)</f>
        <v>11.115</v>
      </c>
    </row>
    <row r="39" spans="1:6" x14ac:dyDescent="0.25">
      <c r="A39" s="26"/>
      <c r="B39" s="3">
        <v>70</v>
      </c>
      <c r="C39" s="5">
        <v>55.2</v>
      </c>
      <c r="D39" s="10">
        <v>41.31</v>
      </c>
      <c r="E39" s="14">
        <f>E20</f>
        <v>19.266000000000002</v>
      </c>
    </row>
    <row r="40" spans="1:6" x14ac:dyDescent="0.25">
      <c r="A40" s="26">
        <f>E40-E39</f>
        <v>1.3129999999999988</v>
      </c>
      <c r="B40" s="3">
        <v>80</v>
      </c>
      <c r="C40" s="4">
        <f t="shared" ref="C40:D42" si="2">C21</f>
        <v>15.83</v>
      </c>
      <c r="D40" s="9">
        <f t="shared" si="2"/>
        <v>22.28</v>
      </c>
      <c r="E40" s="13">
        <f>E21</f>
        <v>20.579000000000001</v>
      </c>
    </row>
    <row r="41" spans="1:6" x14ac:dyDescent="0.25">
      <c r="A41" s="26">
        <f t="shared" ref="A41:A42" si="3">E41-E40</f>
        <v>1.1829999999999998</v>
      </c>
      <c r="B41" s="3">
        <v>90</v>
      </c>
      <c r="C41" s="4">
        <f t="shared" si="2"/>
        <v>16.739999999999998</v>
      </c>
      <c r="D41" s="9">
        <f t="shared" si="2"/>
        <v>26.11</v>
      </c>
      <c r="E41" s="13">
        <f>E22</f>
        <v>21.762</v>
      </c>
    </row>
    <row r="42" spans="1:6" x14ac:dyDescent="0.25">
      <c r="A42" s="5">
        <f t="shared" si="3"/>
        <v>1.1829999999999998</v>
      </c>
      <c r="B42" s="3">
        <v>100</v>
      </c>
      <c r="C42" s="5">
        <f t="shared" si="2"/>
        <v>17.649999999999999</v>
      </c>
      <c r="D42" s="10">
        <f t="shared" si="2"/>
        <v>30.15</v>
      </c>
      <c r="E42" s="14">
        <f>E23</f>
        <v>22.945</v>
      </c>
    </row>
    <row r="43" spans="1:6" x14ac:dyDescent="0.25">
      <c r="B43" s="3">
        <v>70</v>
      </c>
      <c r="E43" s="23">
        <f>(E$36*$B43)+E$37</f>
        <v>19.396000000000001</v>
      </c>
    </row>
    <row r="44" spans="1:6" x14ac:dyDescent="0.25">
      <c r="A44" s="31">
        <f>E44-E43</f>
        <v>1.1829999999999998</v>
      </c>
      <c r="B44" s="3">
        <v>80</v>
      </c>
      <c r="E44" s="23">
        <f t="shared" ref="E44:E46" si="4">(E$36*$B44)+E$37</f>
        <v>20.579000000000001</v>
      </c>
      <c r="F44" s="28">
        <f>E44-E40</f>
        <v>0</v>
      </c>
    </row>
    <row r="45" spans="1:6" x14ac:dyDescent="0.25">
      <c r="A45" s="31">
        <f t="shared" ref="A45:A46" si="5">E45-E44</f>
        <v>1.1829999999999998</v>
      </c>
      <c r="B45" s="3">
        <v>90</v>
      </c>
      <c r="E45" s="23">
        <f t="shared" si="4"/>
        <v>21.762</v>
      </c>
      <c r="F45" s="28">
        <f t="shared" ref="F45:F46" si="6">E45-E41</f>
        <v>0</v>
      </c>
    </row>
    <row r="46" spans="1:6" x14ac:dyDescent="0.25">
      <c r="A46" s="31">
        <f t="shared" si="5"/>
        <v>1.1829999999999998</v>
      </c>
      <c r="B46" s="3">
        <v>100</v>
      </c>
      <c r="E46" s="23">
        <f t="shared" si="4"/>
        <v>22.945</v>
      </c>
      <c r="F46" s="28">
        <f t="shared" si="6"/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5E8D-16C5-4588-A4FC-6FC025BFEF34}">
  <sheetPr transitionEvaluation="1" transitionEntry="1"/>
  <dimension ref="A1:Q46"/>
  <sheetViews>
    <sheetView showGridLines="0" topLeftCell="A3" zoomScaleNormal="100" workbookViewId="0">
      <selection activeCell="G14" sqref="G14:G23"/>
    </sheetView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0.14099999999999999</v>
      </c>
      <c r="D3" s="20">
        <f>INDEX(LINEST(D$21:D$23,($B$21:$B$23)^{1}),1)</f>
        <v>0.42149999999999987</v>
      </c>
      <c r="E3" s="20">
        <f>INDEX(LINEST(E$21:E$23,($B$21:$B$23)^{1}),1)</f>
        <v>0.15794999999999995</v>
      </c>
      <c r="F3" s="20">
        <f>INDEX(LINEST(F$21:F$23,($B$21:$B$23)^{1}),1)</f>
        <v>0.42149999999999987</v>
      </c>
      <c r="H3" s="52" t="s">
        <v>33</v>
      </c>
    </row>
    <row r="4" spans="2:17" x14ac:dyDescent="0.25">
      <c r="C4" s="21">
        <f>INDEX(LINEST(C$22:C$23,($B$22:$B$23)^{1}),1,2)</f>
        <v>6.3099999999999987</v>
      </c>
      <c r="D4" s="21">
        <f>INDEX(LINEST(D$21:D$23,($B$21:$B$23)^{1}),1,2)</f>
        <v>-9.5249999999999915</v>
      </c>
      <c r="E4" s="21">
        <f>INDEX(LINEST(E$21:E$23,($B$21:$B$23)^{1}),1,2)</f>
        <v>10.653500000000005</v>
      </c>
      <c r="F4" s="21">
        <f>INDEX(LINEST(F$21:F$23,($B$21:$B$23)^{1}),1,2)</f>
        <v>-9.5249999999999915</v>
      </c>
      <c r="H4" s="52"/>
    </row>
    <row r="6" spans="2:17" x14ac:dyDescent="0.25">
      <c r="B6" s="1" t="s">
        <v>26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2151</v>
      </c>
      <c r="C7" s="11" t="s">
        <v>5</v>
      </c>
      <c r="D7" s="15" t="s">
        <v>6</v>
      </c>
      <c r="E7" s="11" t="s">
        <v>62</v>
      </c>
      <c r="F7" s="15" t="s">
        <v>63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/>
      <c r="D8" s="8"/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13">
        <v>0.7</v>
      </c>
      <c r="D9" s="17">
        <v>-0.05</v>
      </c>
      <c r="E9" s="13">
        <v>0.7</v>
      </c>
      <c r="F9" s="17">
        <v>-0.05</v>
      </c>
      <c r="G9" s="4"/>
      <c r="H9" s="4"/>
      <c r="I9" s="4"/>
      <c r="J9" s="44">
        <f t="shared" ref="J9:J25" si="0">D9/$B9</f>
        <v>-0.05</v>
      </c>
    </row>
    <row r="10" spans="2:17" x14ac:dyDescent="0.25">
      <c r="B10" s="3">
        <v>2</v>
      </c>
      <c r="C10" s="13">
        <v>1.8</v>
      </c>
      <c r="D10" s="17">
        <v>-0.05</v>
      </c>
      <c r="E10" s="13">
        <v>1.8</v>
      </c>
      <c r="F10" s="17">
        <v>-0.05</v>
      </c>
      <c r="G10" s="4"/>
      <c r="H10" s="4"/>
      <c r="I10" s="4"/>
      <c r="J10" s="44">
        <f t="shared" si="0"/>
        <v>-2.5000000000000001E-2</v>
      </c>
    </row>
    <row r="11" spans="2:17" x14ac:dyDescent="0.25">
      <c r="B11" s="3">
        <v>3</v>
      </c>
      <c r="C11" s="14">
        <v>3.4</v>
      </c>
      <c r="D11" s="18">
        <v>-0.05</v>
      </c>
      <c r="E11" s="14">
        <v>3.4</v>
      </c>
      <c r="F11" s="18">
        <v>-0.05</v>
      </c>
      <c r="G11" s="5"/>
      <c r="H11" s="5"/>
      <c r="I11" s="5"/>
      <c r="J11" s="46">
        <f t="shared" si="0"/>
        <v>-1.6666666666666666E-2</v>
      </c>
    </row>
    <row r="12" spans="2:17" x14ac:dyDescent="0.25">
      <c r="B12" s="3">
        <v>4</v>
      </c>
      <c r="C12" s="13">
        <v>4.5999999999999996</v>
      </c>
      <c r="D12" s="17">
        <v>0.05</v>
      </c>
      <c r="E12" s="13">
        <v>4.5999999999999996</v>
      </c>
      <c r="F12" s="17">
        <v>0.05</v>
      </c>
      <c r="G12" s="4"/>
      <c r="H12" s="4"/>
      <c r="I12" s="4"/>
      <c r="J12" s="44">
        <f t="shared" si="0"/>
        <v>1.2500000000000001E-2</v>
      </c>
    </row>
    <row r="13" spans="2:17" x14ac:dyDescent="0.25">
      <c r="B13" s="3">
        <v>5</v>
      </c>
      <c r="C13" s="13">
        <v>5.21</v>
      </c>
      <c r="D13" s="17">
        <v>0.1</v>
      </c>
      <c r="E13" s="13">
        <v>5.6</v>
      </c>
      <c r="F13" s="17">
        <v>0.1</v>
      </c>
      <c r="G13" s="4"/>
      <c r="H13" s="4"/>
      <c r="I13" s="4"/>
      <c r="J13" s="44">
        <f t="shared" si="0"/>
        <v>0.02</v>
      </c>
    </row>
    <row r="14" spans="2:17" x14ac:dyDescent="0.25">
      <c r="B14" s="3">
        <v>10</v>
      </c>
      <c r="C14" s="14">
        <v>7</v>
      </c>
      <c r="D14" s="18">
        <v>0.87</v>
      </c>
      <c r="E14" s="72">
        <f>C14*G14</f>
        <v>9.1</v>
      </c>
      <c r="F14" s="18">
        <v>0.87</v>
      </c>
      <c r="G14" s="18">
        <v>1.3</v>
      </c>
      <c r="H14" s="5"/>
      <c r="I14" s="5"/>
      <c r="J14" s="46">
        <f t="shared" si="0"/>
        <v>8.6999999999999994E-2</v>
      </c>
    </row>
    <row r="15" spans="2:17" x14ac:dyDescent="0.25">
      <c r="B15" s="3">
        <v>20</v>
      </c>
      <c r="C15" s="13">
        <v>9.4700000000000006</v>
      </c>
      <c r="D15" s="17">
        <v>3.07</v>
      </c>
      <c r="E15" s="72">
        <f t="shared" ref="E15:E25" si="1">C15*G15</f>
        <v>12.311000000000002</v>
      </c>
      <c r="F15" s="17">
        <v>3.07</v>
      </c>
      <c r="G15" s="17">
        <v>1.3</v>
      </c>
      <c r="H15" s="4"/>
      <c r="I15" s="4"/>
      <c r="J15" s="44">
        <f t="shared" si="0"/>
        <v>0.1535</v>
      </c>
    </row>
    <row r="16" spans="2:17" x14ac:dyDescent="0.25">
      <c r="B16" s="3">
        <v>30</v>
      </c>
      <c r="C16" s="36">
        <v>11.15</v>
      </c>
      <c r="D16" s="37">
        <v>5.62</v>
      </c>
      <c r="E16" s="72">
        <f t="shared" si="1"/>
        <v>14.495000000000001</v>
      </c>
      <c r="F16" s="37">
        <v>5.62</v>
      </c>
      <c r="G16" s="37">
        <v>1.3</v>
      </c>
      <c r="H16" s="4"/>
      <c r="I16" s="4"/>
      <c r="J16" s="44">
        <f t="shared" si="0"/>
        <v>0.18733333333333332</v>
      </c>
    </row>
    <row r="17" spans="1:10" x14ac:dyDescent="0.25">
      <c r="B17" s="3">
        <v>40</v>
      </c>
      <c r="C17" s="36">
        <v>12.71</v>
      </c>
      <c r="D17" s="37">
        <v>8.3800000000000008</v>
      </c>
      <c r="E17" s="72">
        <f t="shared" si="1"/>
        <v>16.523000000000003</v>
      </c>
      <c r="F17" s="37">
        <v>8.3800000000000008</v>
      </c>
      <c r="G17" s="37">
        <v>1.3</v>
      </c>
      <c r="H17" s="4"/>
      <c r="I17" s="4"/>
      <c r="J17" s="44">
        <f t="shared" si="0"/>
        <v>0.20950000000000002</v>
      </c>
    </row>
    <row r="18" spans="1:10" x14ac:dyDescent="0.25">
      <c r="A18" s="26">
        <f>E18-E17</f>
        <v>1.9499999999999993</v>
      </c>
      <c r="B18" s="3">
        <v>50</v>
      </c>
      <c r="C18" s="36">
        <v>14.21</v>
      </c>
      <c r="D18" s="37">
        <v>11.86</v>
      </c>
      <c r="E18" s="72">
        <f t="shared" si="1"/>
        <v>18.473000000000003</v>
      </c>
      <c r="F18" s="37">
        <v>11.86</v>
      </c>
      <c r="G18" s="37">
        <v>1.3</v>
      </c>
      <c r="H18" s="4"/>
      <c r="I18" s="4"/>
      <c r="J18" s="44">
        <f t="shared" si="0"/>
        <v>0.23719999999999999</v>
      </c>
    </row>
    <row r="19" spans="1:10" x14ac:dyDescent="0.25">
      <c r="A19" s="26">
        <f>E19-E18</f>
        <v>1.754999999999999</v>
      </c>
      <c r="B19" s="71">
        <v>60</v>
      </c>
      <c r="C19" s="36">
        <v>15.56</v>
      </c>
      <c r="D19" s="37">
        <v>15.79</v>
      </c>
      <c r="E19" s="72">
        <f t="shared" si="1"/>
        <v>20.228000000000002</v>
      </c>
      <c r="F19" s="37">
        <v>15.79</v>
      </c>
      <c r="G19" s="37">
        <v>1.3</v>
      </c>
      <c r="H19" s="4"/>
      <c r="I19" s="4"/>
      <c r="J19" s="44">
        <f t="shared" si="0"/>
        <v>0.26316666666666666</v>
      </c>
    </row>
    <row r="20" spans="1:10" x14ac:dyDescent="0.25">
      <c r="A20" s="26">
        <f>E20-E19</f>
        <v>1.5860000000000021</v>
      </c>
      <c r="B20" s="3">
        <v>70</v>
      </c>
      <c r="C20" s="40">
        <v>16.78</v>
      </c>
      <c r="D20" s="41">
        <v>19.670000000000002</v>
      </c>
      <c r="E20" s="72">
        <f t="shared" si="1"/>
        <v>21.814000000000004</v>
      </c>
      <c r="F20" s="41">
        <v>19.670000000000002</v>
      </c>
      <c r="G20" s="41">
        <v>1.3</v>
      </c>
      <c r="H20" s="5"/>
      <c r="I20" s="5"/>
      <c r="J20" s="46">
        <f t="shared" si="0"/>
        <v>0.28100000000000003</v>
      </c>
    </row>
    <row r="21" spans="1:10" x14ac:dyDescent="0.25">
      <c r="A21" s="26">
        <f>E21-E20</f>
        <v>1.5599999999999987</v>
      </c>
      <c r="B21" s="3">
        <v>80</v>
      </c>
      <c r="C21" s="13">
        <v>17.98</v>
      </c>
      <c r="D21" s="17">
        <v>24.12</v>
      </c>
      <c r="E21" s="72">
        <f t="shared" si="1"/>
        <v>23.374000000000002</v>
      </c>
      <c r="F21" s="17">
        <v>24.12</v>
      </c>
      <c r="G21" s="17">
        <v>1.3</v>
      </c>
      <c r="H21" s="4"/>
      <c r="I21" s="4"/>
      <c r="J21" s="44">
        <f t="shared" si="0"/>
        <v>0.30149999999999999</v>
      </c>
    </row>
    <row r="22" spans="1:10" x14ac:dyDescent="0.25">
      <c r="A22" s="26">
        <f t="shared" ref="A22:A23" si="2">E22-E21</f>
        <v>1.325999999999997</v>
      </c>
      <c r="B22" s="3">
        <v>90</v>
      </c>
      <c r="C22" s="13">
        <v>19</v>
      </c>
      <c r="D22" s="17">
        <v>28.56</v>
      </c>
      <c r="E22" s="72">
        <f t="shared" si="1"/>
        <v>24.7</v>
      </c>
      <c r="F22" s="17">
        <v>28.56</v>
      </c>
      <c r="G22" s="17">
        <v>1.3</v>
      </c>
      <c r="H22" s="4"/>
      <c r="I22" s="4"/>
      <c r="J22" s="44">
        <f t="shared" si="0"/>
        <v>0.3173333333333333</v>
      </c>
    </row>
    <row r="23" spans="1:10" x14ac:dyDescent="0.25">
      <c r="A23" s="5">
        <f t="shared" si="2"/>
        <v>1.833000000000002</v>
      </c>
      <c r="B23" s="3">
        <v>100</v>
      </c>
      <c r="C23" s="14">
        <v>20.41</v>
      </c>
      <c r="D23" s="18">
        <v>32.549999999999997</v>
      </c>
      <c r="E23" s="72">
        <f t="shared" si="1"/>
        <v>26.533000000000001</v>
      </c>
      <c r="F23" s="18">
        <v>32.549999999999997</v>
      </c>
      <c r="G23" s="18">
        <v>1.3</v>
      </c>
      <c r="H23" s="5"/>
      <c r="I23" s="5"/>
      <c r="J23" s="46">
        <f t="shared" si="0"/>
        <v>0.32549999999999996</v>
      </c>
    </row>
    <row r="24" spans="1:10" x14ac:dyDescent="0.25">
      <c r="A24" s="26"/>
      <c r="B24" s="22">
        <v>200</v>
      </c>
      <c r="C24" s="59">
        <f>(C$3*$B24)+C$4</f>
        <v>34.509999999999991</v>
      </c>
      <c r="D24" s="48">
        <f>(D$3*$B24)+D$4</f>
        <v>74.774999999999977</v>
      </c>
      <c r="E24" s="72">
        <f t="shared" si="1"/>
        <v>44.862999999999992</v>
      </c>
      <c r="F24" s="48">
        <f>(F$3*$B24)+F$4</f>
        <v>74.774999999999977</v>
      </c>
      <c r="G24" s="48">
        <v>1.3</v>
      </c>
      <c r="J24" s="47">
        <f t="shared" si="0"/>
        <v>0.3738749999999999</v>
      </c>
    </row>
    <row r="25" spans="1:10" x14ac:dyDescent="0.25">
      <c r="A25" s="26"/>
      <c r="B25" s="22">
        <v>400</v>
      </c>
      <c r="C25" s="59">
        <f t="shared" ref="C25:F25" si="3">(C$3*$B25)+C$4</f>
        <v>62.709999999999994</v>
      </c>
      <c r="D25" s="48">
        <f t="shared" si="3"/>
        <v>159.07499999999993</v>
      </c>
      <c r="E25" s="72">
        <f t="shared" si="1"/>
        <v>81.522999999999996</v>
      </c>
      <c r="F25" s="48">
        <f t="shared" si="3"/>
        <v>159.07499999999993</v>
      </c>
      <c r="G25" s="48">
        <v>1.3</v>
      </c>
      <c r="J25" s="47">
        <f t="shared" si="0"/>
        <v>0.39768749999999981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4" spans="1:6" x14ac:dyDescent="0.25">
      <c r="E34" s="25" t="s">
        <v>21</v>
      </c>
    </row>
    <row r="35" spans="1:6" x14ac:dyDescent="0.25">
      <c r="E35" s="19" t="s">
        <v>23</v>
      </c>
    </row>
    <row r="36" spans="1:6" x14ac:dyDescent="0.25">
      <c r="E36" s="20">
        <f>INDEX(LINEST(E$40:E$42,($B$40:$B$42)^{1}),1)</f>
        <v>0.15794999999999995</v>
      </c>
    </row>
    <row r="37" spans="1:6" x14ac:dyDescent="0.25">
      <c r="E37" s="21">
        <f>INDEX(LINEST(E$40:E$42,($B$40:$B$42)^{1}),1,2)</f>
        <v>10.653500000000005</v>
      </c>
    </row>
    <row r="39" spans="1:6" x14ac:dyDescent="0.25">
      <c r="A39" s="26"/>
      <c r="B39" s="3">
        <v>70</v>
      </c>
      <c r="C39" s="5">
        <v>55.2</v>
      </c>
      <c r="D39" s="10">
        <v>41.31</v>
      </c>
      <c r="E39" s="14">
        <f>E20</f>
        <v>21.814000000000004</v>
      </c>
    </row>
    <row r="40" spans="1:6" x14ac:dyDescent="0.25">
      <c r="A40" s="26">
        <f>E40-E39</f>
        <v>1.5599999999999987</v>
      </c>
      <c r="B40" s="3">
        <v>80</v>
      </c>
      <c r="C40" s="4">
        <f t="shared" ref="C40:D42" si="4">C21</f>
        <v>17.98</v>
      </c>
      <c r="D40" s="9">
        <f t="shared" si="4"/>
        <v>24.12</v>
      </c>
      <c r="E40" s="13">
        <f>E21</f>
        <v>23.374000000000002</v>
      </c>
    </row>
    <row r="41" spans="1:6" x14ac:dyDescent="0.25">
      <c r="A41" s="26">
        <f t="shared" ref="A41:A42" si="5">E41-E40</f>
        <v>1.325999999999997</v>
      </c>
      <c r="B41" s="3">
        <v>90</v>
      </c>
      <c r="C41" s="4">
        <f t="shared" si="4"/>
        <v>19</v>
      </c>
      <c r="D41" s="9">
        <f t="shared" si="4"/>
        <v>28.56</v>
      </c>
      <c r="E41" s="13">
        <f>E22</f>
        <v>24.7</v>
      </c>
    </row>
    <row r="42" spans="1:6" x14ac:dyDescent="0.25">
      <c r="A42" s="5">
        <f t="shared" si="5"/>
        <v>1.833000000000002</v>
      </c>
      <c r="B42" s="3">
        <v>100</v>
      </c>
      <c r="C42" s="5">
        <f t="shared" si="4"/>
        <v>20.41</v>
      </c>
      <c r="D42" s="10">
        <f t="shared" si="4"/>
        <v>32.549999999999997</v>
      </c>
      <c r="E42" s="14">
        <f>E23</f>
        <v>26.533000000000001</v>
      </c>
    </row>
    <row r="43" spans="1:6" x14ac:dyDescent="0.25">
      <c r="B43" s="3">
        <v>70</v>
      </c>
      <c r="E43" s="23">
        <f>(E$36*$B43)+E$37</f>
        <v>21.71</v>
      </c>
    </row>
    <row r="44" spans="1:6" x14ac:dyDescent="0.25">
      <c r="A44" s="31">
        <f>E44-E43</f>
        <v>1.5794999999999995</v>
      </c>
      <c r="B44" s="3">
        <v>80</v>
      </c>
      <c r="E44" s="23">
        <f t="shared" ref="E44:E46" si="6">(E$36*$B44)+E$37</f>
        <v>23.2895</v>
      </c>
      <c r="F44" s="28">
        <f>E44-E40</f>
        <v>-8.4500000000002018E-2</v>
      </c>
    </row>
    <row r="45" spans="1:6" x14ac:dyDescent="0.25">
      <c r="A45" s="31">
        <f t="shared" ref="A45:A46" si="7">E45-E44</f>
        <v>1.5794999999999995</v>
      </c>
      <c r="B45" s="3">
        <v>90</v>
      </c>
      <c r="E45" s="23">
        <f t="shared" si="6"/>
        <v>24.869</v>
      </c>
      <c r="F45" s="28">
        <f t="shared" ref="F45:F46" si="8">E45-E41</f>
        <v>0.16900000000000048</v>
      </c>
    </row>
    <row r="46" spans="1:6" x14ac:dyDescent="0.25">
      <c r="A46" s="31">
        <f t="shared" si="7"/>
        <v>1.5794999999999995</v>
      </c>
      <c r="B46" s="3">
        <v>100</v>
      </c>
      <c r="E46" s="23">
        <f t="shared" si="6"/>
        <v>26.448499999999999</v>
      </c>
      <c r="F46" s="28">
        <f t="shared" si="8"/>
        <v>-8.4500000000002018E-2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2:B4"/>
  <sheetViews>
    <sheetView showGridLines="0" zoomScale="90" zoomScaleNormal="90" workbookViewId="0"/>
  </sheetViews>
  <sheetFormatPr defaultRowHeight="15" x14ac:dyDescent="0.25"/>
  <sheetData>
    <row r="2" spans="1:2" x14ac:dyDescent="0.25">
      <c r="A2" t="s">
        <v>19</v>
      </c>
    </row>
    <row r="3" spans="1:2" x14ac:dyDescent="0.25">
      <c r="B3" s="24" t="s">
        <v>57</v>
      </c>
    </row>
    <row r="4" spans="1:2" x14ac:dyDescent="0.25">
      <c r="B4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/>
  <dimension ref="B5:Q23"/>
  <sheetViews>
    <sheetView showGridLines="0" zoomScaleNormal="100" workbookViewId="0"/>
  </sheetViews>
  <sheetFormatPr defaultRowHeight="15" x14ac:dyDescent="0.25"/>
  <cols>
    <col min="2" max="9" width="9.140625" customWidth="1"/>
  </cols>
  <sheetData>
    <row r="5" spans="2:17" x14ac:dyDescent="0.25">
      <c r="E5" s="66" t="s">
        <v>49</v>
      </c>
      <c r="F5" s="66"/>
      <c r="G5" s="66" t="s">
        <v>50</v>
      </c>
      <c r="K5">
        <v>27.78</v>
      </c>
      <c r="N5" s="69">
        <v>90</v>
      </c>
      <c r="O5" t="s">
        <v>51</v>
      </c>
      <c r="Q5">
        <v>2.65</v>
      </c>
    </row>
    <row r="6" spans="2:17" x14ac:dyDescent="0.25">
      <c r="C6" s="1"/>
      <c r="D6" s="1"/>
      <c r="E6" s="7"/>
      <c r="F6" s="11"/>
      <c r="G6" s="15"/>
      <c r="H6" s="45" t="s">
        <v>28</v>
      </c>
      <c r="K6">
        <v>-2.57</v>
      </c>
      <c r="N6" s="69">
        <v>-59.25</v>
      </c>
      <c r="O6" t="s">
        <v>51</v>
      </c>
      <c r="Q6">
        <v>-1.5</v>
      </c>
    </row>
    <row r="7" spans="2:17" x14ac:dyDescent="0.25">
      <c r="C7" s="2"/>
      <c r="D7" s="2" t="s">
        <v>10</v>
      </c>
      <c r="E7" s="7" t="s">
        <v>4</v>
      </c>
      <c r="F7" s="11" t="s">
        <v>5</v>
      </c>
      <c r="G7" s="15" t="s">
        <v>6</v>
      </c>
      <c r="H7" s="45" t="s">
        <v>29</v>
      </c>
      <c r="K7">
        <v>-2.57</v>
      </c>
      <c r="N7">
        <f>SUM(N5:N6)</f>
        <v>30.75</v>
      </c>
      <c r="O7" t="s">
        <v>52</v>
      </c>
      <c r="Q7">
        <f>SUM(Q5:Q6)</f>
        <v>1.1499999999999999</v>
      </c>
    </row>
    <row r="8" spans="2:17" x14ac:dyDescent="0.25">
      <c r="B8" s="53" t="s">
        <v>34</v>
      </c>
      <c r="C8" s="65">
        <v>3253</v>
      </c>
      <c r="D8" s="64">
        <v>150</v>
      </c>
      <c r="E8" s="55">
        <v>84.153333333333322</v>
      </c>
      <c r="F8" s="55">
        <v>25.009999999999998</v>
      </c>
      <c r="G8" s="55">
        <v>54.393333333333331</v>
      </c>
      <c r="H8" s="56">
        <v>0.5610222222222222</v>
      </c>
      <c r="K8">
        <f>SUM(K5:K7)</f>
        <v>22.64</v>
      </c>
      <c r="N8" s="69">
        <v>2.65</v>
      </c>
      <c r="O8" t="s">
        <v>53</v>
      </c>
      <c r="Q8">
        <f>1.15/2</f>
        <v>0.57499999999999996</v>
      </c>
    </row>
    <row r="9" spans="2:17" x14ac:dyDescent="0.25">
      <c r="B9" s="6" t="s">
        <v>48</v>
      </c>
      <c r="C9" s="65">
        <v>2151</v>
      </c>
      <c r="D9" s="64">
        <v>150</v>
      </c>
      <c r="E9" s="55">
        <v>84.04000000000002</v>
      </c>
      <c r="F9" s="55">
        <v>26.533333333333339</v>
      </c>
      <c r="G9" s="55">
        <v>53.699999999999989</v>
      </c>
      <c r="H9" s="56">
        <v>0.5602666666666668</v>
      </c>
      <c r="N9">
        <f>N8/N7</f>
        <v>8.6178861788617889E-2</v>
      </c>
      <c r="O9" t="s">
        <v>54</v>
      </c>
    </row>
    <row r="10" spans="2:17" x14ac:dyDescent="0.25">
      <c r="B10" s="53" t="s">
        <v>45</v>
      </c>
      <c r="C10" s="65">
        <v>3531</v>
      </c>
      <c r="D10" s="64">
        <v>150</v>
      </c>
      <c r="E10" s="55">
        <v>75.106666666666655</v>
      </c>
      <c r="F10" s="55">
        <v>22.199999999999996</v>
      </c>
      <c r="G10" s="55">
        <v>49.789999999999992</v>
      </c>
      <c r="H10" s="56">
        <v>0.500711111111111</v>
      </c>
      <c r="K10">
        <f>90-6.67</f>
        <v>83.33</v>
      </c>
    </row>
    <row r="11" spans="2:17" x14ac:dyDescent="0.25">
      <c r="B11" s="53" t="s">
        <v>47</v>
      </c>
      <c r="C11" s="65">
        <v>3391</v>
      </c>
      <c r="D11" s="64">
        <v>150</v>
      </c>
      <c r="E11" s="55">
        <v>74.61999999999999</v>
      </c>
      <c r="F11" s="55">
        <v>26.666666666666668</v>
      </c>
      <c r="G11" s="55">
        <v>45.373333333333328</v>
      </c>
      <c r="H11" s="56">
        <v>0.49746666666666661</v>
      </c>
      <c r="K11">
        <f>59.25+6.67</f>
        <v>65.92</v>
      </c>
      <c r="N11" s="69">
        <v>0.57499999999999996</v>
      </c>
      <c r="O11" t="s">
        <v>55</v>
      </c>
    </row>
    <row r="12" spans="2:17" x14ac:dyDescent="0.25">
      <c r="B12" s="53" t="s">
        <v>46</v>
      </c>
      <c r="C12" s="65">
        <v>3553</v>
      </c>
      <c r="D12" s="64">
        <v>150</v>
      </c>
      <c r="E12" s="55">
        <v>65.210000000000008</v>
      </c>
      <c r="F12" s="55">
        <v>21.209999999999994</v>
      </c>
      <c r="G12" s="55">
        <v>42.786666666666662</v>
      </c>
      <c r="H12" s="56">
        <v>0.43473333333333336</v>
      </c>
      <c r="N12">
        <f>N11/N9</f>
        <v>6.6721698113207539</v>
      </c>
      <c r="O12" s="24" t="s">
        <v>56</v>
      </c>
    </row>
    <row r="13" spans="2:17" x14ac:dyDescent="0.25">
      <c r="B13" s="53"/>
      <c r="C13" s="65"/>
      <c r="D13" s="64"/>
      <c r="E13" s="55"/>
      <c r="F13" s="55"/>
      <c r="G13" s="55"/>
      <c r="H13" s="56"/>
    </row>
    <row r="14" spans="2:17" x14ac:dyDescent="0.25">
      <c r="B14" s="53"/>
      <c r="C14" s="65"/>
      <c r="D14" s="64"/>
      <c r="E14" s="55"/>
      <c r="F14" s="55"/>
      <c r="G14" s="55"/>
      <c r="H14" s="56"/>
    </row>
    <row r="15" spans="2:17" x14ac:dyDescent="0.25">
      <c r="C15" s="65"/>
      <c r="D15" s="64"/>
      <c r="E15" s="55"/>
      <c r="F15" s="55"/>
      <c r="G15" s="55"/>
      <c r="H15" s="56"/>
      <c r="N15">
        <f>2.65/30.75</f>
        <v>8.6178861788617889E-2</v>
      </c>
    </row>
    <row r="16" spans="2:17" x14ac:dyDescent="0.25">
      <c r="B16" s="53" t="s">
        <v>34</v>
      </c>
      <c r="C16" s="65">
        <v>3253</v>
      </c>
      <c r="D16" s="64">
        <v>400</v>
      </c>
      <c r="E16" s="55">
        <v>241.77833333333331</v>
      </c>
      <c r="F16" s="55">
        <v>58.009999999999977</v>
      </c>
      <c r="G16" s="55">
        <v>171.89333333333337</v>
      </c>
      <c r="H16" s="56">
        <v>0.60444583333333324</v>
      </c>
      <c r="N16">
        <f>30.75/2.65</f>
        <v>11.60377358490566</v>
      </c>
      <c r="P16">
        <f>11.6*2.65</f>
        <v>30.74</v>
      </c>
    </row>
    <row r="17" spans="2:14" x14ac:dyDescent="0.25">
      <c r="B17" s="6" t="s">
        <v>48</v>
      </c>
      <c r="C17" s="65">
        <v>2151</v>
      </c>
      <c r="D17" s="64">
        <v>400</v>
      </c>
      <c r="E17" s="55">
        <v>223.54000000000008</v>
      </c>
      <c r="F17" s="55">
        <v>56.908333333333339</v>
      </c>
      <c r="G17" s="55">
        <v>159.07499999999993</v>
      </c>
      <c r="H17" s="56">
        <v>0.55885000000000018</v>
      </c>
      <c r="N17">
        <f>0.086*30.75</f>
        <v>2.6444999999999999</v>
      </c>
    </row>
    <row r="18" spans="2:14" x14ac:dyDescent="0.25">
      <c r="B18" s="53" t="s">
        <v>45</v>
      </c>
      <c r="C18" s="65">
        <v>3531</v>
      </c>
      <c r="D18" s="64">
        <v>400</v>
      </c>
      <c r="E18" s="55">
        <v>200.60666666666663</v>
      </c>
      <c r="F18" s="55">
        <v>44.949999999999967</v>
      </c>
      <c r="G18" s="55">
        <v>148.16499999999996</v>
      </c>
      <c r="H18" s="56">
        <v>0.50151666666666661</v>
      </c>
    </row>
    <row r="19" spans="2:14" x14ac:dyDescent="0.25">
      <c r="B19" s="53" t="s">
        <v>47</v>
      </c>
      <c r="C19" s="65">
        <v>3391</v>
      </c>
      <c r="D19" s="64">
        <v>400</v>
      </c>
      <c r="E19" s="55">
        <v>201.745</v>
      </c>
      <c r="F19" s="55">
        <v>63.041666666666664</v>
      </c>
      <c r="G19" s="55">
        <v>134.49833333333333</v>
      </c>
      <c r="H19" s="56">
        <v>0.50436250000000005</v>
      </c>
    </row>
    <row r="20" spans="2:14" x14ac:dyDescent="0.25">
      <c r="B20" s="53" t="s">
        <v>46</v>
      </c>
      <c r="C20" s="65">
        <v>3553</v>
      </c>
      <c r="D20" s="64">
        <v>400</v>
      </c>
      <c r="E20" s="55">
        <v>169.46000000000004</v>
      </c>
      <c r="F20" s="55">
        <v>45.20999999999998</v>
      </c>
      <c r="G20" s="55">
        <v>126.78666666666665</v>
      </c>
      <c r="H20" s="56">
        <v>0.42365000000000008</v>
      </c>
    </row>
    <row r="21" spans="2:14" x14ac:dyDescent="0.25">
      <c r="C21" s="65"/>
      <c r="D21" s="64"/>
      <c r="E21" s="55"/>
      <c r="F21" s="55"/>
      <c r="G21" s="55"/>
      <c r="H21" s="56"/>
    </row>
    <row r="22" spans="2:14" x14ac:dyDescent="0.25">
      <c r="C22" s="65"/>
      <c r="D22" s="64"/>
      <c r="E22" s="55"/>
      <c r="F22" s="55"/>
      <c r="G22" s="55"/>
      <c r="H22" s="56"/>
    </row>
    <row r="23" spans="2:14" x14ac:dyDescent="0.25">
      <c r="C23" s="65"/>
      <c r="D23" s="64"/>
      <c r="E23" s="55"/>
      <c r="F23" s="55"/>
      <c r="G23" s="55"/>
      <c r="H23" s="5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EFB1-5695-4FAC-A74C-7843AA08133F}">
  <sheetPr transitionEvaluation="1" transitionEntry="1"/>
  <dimension ref="A1:AK86"/>
  <sheetViews>
    <sheetView showGridLines="0" zoomScaleNormal="100" workbookViewId="0"/>
  </sheetViews>
  <sheetFormatPr defaultRowHeight="15" x14ac:dyDescent="0.25"/>
  <cols>
    <col min="1" max="1" width="3.7109375" customWidth="1"/>
    <col min="2" max="2" width="12" customWidth="1"/>
    <col min="3" max="3" width="11.42578125" customWidth="1"/>
    <col min="4" max="5" width="9.7109375" customWidth="1"/>
    <col min="6" max="6" width="8.5703125" customWidth="1"/>
    <col min="7" max="7" width="12" customWidth="1"/>
    <col min="8" max="8" width="11.42578125" customWidth="1"/>
    <col min="9" max="10" width="9.7109375" customWidth="1"/>
    <col min="11" max="11" width="8.5703125" customWidth="1"/>
  </cols>
  <sheetData>
    <row r="1" spans="2:37" x14ac:dyDescent="0.25">
      <c r="C1" s="33" t="s">
        <v>4</v>
      </c>
      <c r="D1" s="25" t="s">
        <v>21</v>
      </c>
      <c r="E1" s="25" t="s">
        <v>25</v>
      </c>
      <c r="H1" s="33" t="s">
        <v>4</v>
      </c>
      <c r="I1" s="25" t="s">
        <v>21</v>
      </c>
      <c r="J1" s="25" t="s">
        <v>25</v>
      </c>
      <c r="R1" s="50" t="s">
        <v>0</v>
      </c>
      <c r="AK1" t="s">
        <v>58</v>
      </c>
    </row>
    <row r="2" spans="2:37" x14ac:dyDescent="0.25">
      <c r="C2" s="32" t="s">
        <v>24</v>
      </c>
      <c r="D2" s="32" t="s">
        <v>24</v>
      </c>
      <c r="E2" s="32" t="s">
        <v>24</v>
      </c>
      <c r="H2" s="32" t="s">
        <v>24</v>
      </c>
      <c r="I2" s="32" t="s">
        <v>24</v>
      </c>
      <c r="J2" s="32" t="s">
        <v>24</v>
      </c>
      <c r="M2" s="70" t="s">
        <v>59</v>
      </c>
    </row>
    <row r="3" spans="2:37" x14ac:dyDescent="0.25">
      <c r="C3" s="20">
        <f>D33</f>
        <v>0.47850000000000004</v>
      </c>
      <c r="D3" s="20">
        <f>INDEX(LINEST(D$21:D$23,($B$21:$B$23)^{1}),1)</f>
        <v>9.3499999999999958E-2</v>
      </c>
      <c r="E3" s="20">
        <f>INDEX(LINEST(E$21:E$23,($B$21:$B$23)^{1}),1)</f>
        <v>0.3725</v>
      </c>
      <c r="H3" s="20">
        <f>J33</f>
        <v>0.42649999999999971</v>
      </c>
      <c r="I3" s="20">
        <f t="shared" ref="I3:J3" si="0">K33</f>
        <v>8.2000000000000031E-2</v>
      </c>
      <c r="J3" s="20">
        <f t="shared" si="0"/>
        <v>0.32650000000000012</v>
      </c>
      <c r="M3" s="70" t="s">
        <v>60</v>
      </c>
    </row>
    <row r="4" spans="2:37" x14ac:dyDescent="0.25">
      <c r="C4" s="21">
        <f>INDEX(LINEST(C$21:C$23,($B$21:$B$23)^{1}),1,2)</f>
        <v>0.64166666666666572</v>
      </c>
      <c r="D4" s="21">
        <f>INDEX(LINEST(D$21:D$23,($B$21:$B$23)^{1}),1,2)</f>
        <v>7.4316666666666702</v>
      </c>
      <c r="E4" s="21">
        <f>INDEX(LINEST(E$21:E$23,($B$21:$B$23)^{1}),1,2)</f>
        <v>-7.428333333333331</v>
      </c>
      <c r="H4" s="20">
        <f>J34</f>
        <v>1.6383333333333567</v>
      </c>
      <c r="I4" s="20">
        <f t="shared" ref="I4:J4" si="1">K34</f>
        <v>5.1233333333333295</v>
      </c>
      <c r="J4" s="20">
        <f t="shared" si="1"/>
        <v>-3.1016666666666808</v>
      </c>
      <c r="M4" s="70" t="s">
        <v>61</v>
      </c>
    </row>
    <row r="6" spans="2:37" x14ac:dyDescent="0.25">
      <c r="B6" s="1" t="str">
        <f>B36</f>
        <v>2018 SXF 350</v>
      </c>
      <c r="C6" s="1"/>
      <c r="D6" s="1"/>
      <c r="E6" s="1"/>
      <c r="F6" s="1"/>
      <c r="G6" s="1" t="str">
        <f>H36</f>
        <v>2019 SXF 350</v>
      </c>
      <c r="H6" s="1"/>
      <c r="I6" s="1"/>
      <c r="J6" s="1"/>
      <c r="K6" s="1"/>
    </row>
    <row r="7" spans="2:37" x14ac:dyDescent="0.25">
      <c r="B7" s="1">
        <f>B37</f>
        <v>3533</v>
      </c>
      <c r="C7" s="7" t="s">
        <v>4</v>
      </c>
      <c r="D7" s="11" t="s">
        <v>5</v>
      </c>
      <c r="E7" s="15" t="s">
        <v>6</v>
      </c>
      <c r="F7" s="45" t="s">
        <v>28</v>
      </c>
      <c r="G7" s="1">
        <f>H37</f>
        <v>3542</v>
      </c>
      <c r="H7" s="7" t="s">
        <v>4</v>
      </c>
      <c r="I7" s="11" t="s">
        <v>5</v>
      </c>
      <c r="J7" s="15" t="s">
        <v>6</v>
      </c>
      <c r="K7" s="45" t="s">
        <v>28</v>
      </c>
    </row>
    <row r="8" spans="2:37" x14ac:dyDescent="0.25">
      <c r="B8" s="2" t="s">
        <v>10</v>
      </c>
      <c r="C8" s="8" t="s">
        <v>12</v>
      </c>
      <c r="D8" s="12" t="s">
        <v>11</v>
      </c>
      <c r="E8" s="16" t="s">
        <v>11</v>
      </c>
      <c r="F8" s="45" t="s">
        <v>29</v>
      </c>
      <c r="G8" s="2" t="s">
        <v>10</v>
      </c>
      <c r="H8" s="8" t="s">
        <v>12</v>
      </c>
      <c r="I8" s="12" t="s">
        <v>11</v>
      </c>
      <c r="J8" s="16" t="s">
        <v>11</v>
      </c>
      <c r="K8" s="45" t="s">
        <v>29</v>
      </c>
    </row>
    <row r="9" spans="2:37" x14ac:dyDescent="0.25">
      <c r="B9" s="3">
        <v>1</v>
      </c>
      <c r="C9" s="9">
        <f>D39</f>
        <v>2.5099999999999998</v>
      </c>
      <c r="D9" s="13">
        <f t="shared" ref="D9:E9" si="2">E39</f>
        <v>0.5</v>
      </c>
      <c r="E9" s="17">
        <f t="shared" si="2"/>
        <v>0.06</v>
      </c>
      <c r="F9" s="44">
        <f t="shared" ref="F9:F25" si="3">C9/$B9</f>
        <v>2.5099999999999998</v>
      </c>
      <c r="G9" s="3">
        <v>1</v>
      </c>
      <c r="H9" s="9">
        <f>J39</f>
        <v>2.16</v>
      </c>
      <c r="I9" s="13">
        <f t="shared" ref="I9:J9" si="4">K39</f>
        <v>0.52</v>
      </c>
      <c r="J9" s="17">
        <f t="shared" si="4"/>
        <v>-0.18</v>
      </c>
      <c r="K9" s="44">
        <f t="shared" ref="K9:K25" si="5">H9/$B9</f>
        <v>2.16</v>
      </c>
    </row>
    <row r="10" spans="2:37" x14ac:dyDescent="0.25">
      <c r="B10" s="3">
        <v>2</v>
      </c>
      <c r="C10" s="9">
        <f t="shared" ref="C10:E10" si="6">D40</f>
        <v>3.3</v>
      </c>
      <c r="D10" s="13">
        <f t="shared" si="6"/>
        <v>1.31</v>
      </c>
      <c r="E10" s="17">
        <f t="shared" si="6"/>
        <v>0.12</v>
      </c>
      <c r="F10" s="44">
        <f t="shared" si="3"/>
        <v>1.65</v>
      </c>
      <c r="G10" s="3">
        <v>2</v>
      </c>
      <c r="H10" s="9">
        <f t="shared" ref="H10:H23" si="7">J40</f>
        <v>2.91</v>
      </c>
      <c r="I10" s="13">
        <f t="shared" ref="I10:I23" si="8">K40</f>
        <v>1.17</v>
      </c>
      <c r="J10" s="17">
        <f t="shared" ref="J10:J23" si="9">L40</f>
        <v>-0.18</v>
      </c>
      <c r="K10" s="44">
        <f t="shared" si="5"/>
        <v>1.4550000000000001</v>
      </c>
    </row>
    <row r="11" spans="2:37" x14ac:dyDescent="0.25">
      <c r="B11" s="3">
        <v>3</v>
      </c>
      <c r="C11" s="10">
        <f t="shared" ref="C11:E11" si="10">D41</f>
        <v>4.22</v>
      </c>
      <c r="D11" s="14">
        <f t="shared" si="10"/>
        <v>2.31</v>
      </c>
      <c r="E11" s="18">
        <f t="shared" si="10"/>
        <v>0.06</v>
      </c>
      <c r="F11" s="46">
        <f t="shared" si="3"/>
        <v>1.4066666666666665</v>
      </c>
      <c r="G11" s="3">
        <v>3</v>
      </c>
      <c r="H11" s="10">
        <f t="shared" si="7"/>
        <v>3.58</v>
      </c>
      <c r="I11" s="14">
        <f t="shared" si="8"/>
        <v>1.81</v>
      </c>
      <c r="J11" s="18">
        <f t="shared" si="9"/>
        <v>-0.25</v>
      </c>
      <c r="K11" s="46">
        <f t="shared" si="5"/>
        <v>1.1933333333333334</v>
      </c>
    </row>
    <row r="12" spans="2:37" x14ac:dyDescent="0.25">
      <c r="B12" s="3">
        <v>4</v>
      </c>
      <c r="C12" s="9">
        <f t="shared" ref="C12:E12" si="11">D42</f>
        <v>5.3</v>
      </c>
      <c r="D12" s="13">
        <f t="shared" si="11"/>
        <v>3.35</v>
      </c>
      <c r="E12" s="17">
        <f t="shared" si="11"/>
        <v>0.31</v>
      </c>
      <c r="F12" s="44">
        <f t="shared" si="3"/>
        <v>1.325</v>
      </c>
      <c r="G12" s="3">
        <v>4</v>
      </c>
      <c r="H12" s="9">
        <f t="shared" si="7"/>
        <v>4.26</v>
      </c>
      <c r="I12" s="13">
        <f t="shared" si="8"/>
        <v>2.4500000000000002</v>
      </c>
      <c r="J12" s="17">
        <f t="shared" si="9"/>
        <v>0.31</v>
      </c>
      <c r="K12" s="44">
        <f t="shared" si="5"/>
        <v>1.0649999999999999</v>
      </c>
    </row>
    <row r="13" spans="2:37" x14ac:dyDescent="0.25">
      <c r="B13" s="3">
        <v>5</v>
      </c>
      <c r="C13" s="9">
        <f t="shared" ref="C13:E13" si="12">D43</f>
        <v>5.99</v>
      </c>
      <c r="D13" s="13">
        <f t="shared" si="12"/>
        <v>4.09</v>
      </c>
      <c r="E13" s="17">
        <f t="shared" si="12"/>
        <v>0.49</v>
      </c>
      <c r="F13" s="44">
        <f t="shared" si="3"/>
        <v>1.198</v>
      </c>
      <c r="G13" s="3">
        <v>5</v>
      </c>
      <c r="H13" s="9">
        <f t="shared" si="7"/>
        <v>4.68</v>
      </c>
      <c r="I13" s="13">
        <f t="shared" si="8"/>
        <v>2.85</v>
      </c>
      <c r="J13" s="17">
        <f t="shared" si="9"/>
        <v>0.43</v>
      </c>
      <c r="K13" s="44">
        <f t="shared" si="5"/>
        <v>0.93599999999999994</v>
      </c>
    </row>
    <row r="14" spans="2:37" x14ac:dyDescent="0.25">
      <c r="B14" s="3">
        <v>10</v>
      </c>
      <c r="C14" s="10">
        <f t="shared" ref="C14:E14" si="13">D44</f>
        <v>8.2100000000000009</v>
      </c>
      <c r="D14" s="14">
        <f t="shared" si="13"/>
        <v>5.85</v>
      </c>
      <c r="E14" s="18">
        <f t="shared" si="13"/>
        <v>0.74</v>
      </c>
      <c r="F14" s="46">
        <f t="shared" si="3"/>
        <v>0.82100000000000006</v>
      </c>
      <c r="G14" s="3">
        <v>10</v>
      </c>
      <c r="H14" s="10">
        <f t="shared" si="7"/>
        <v>6.69</v>
      </c>
      <c r="I14" s="14">
        <f t="shared" si="8"/>
        <v>4.08</v>
      </c>
      <c r="J14" s="18">
        <f t="shared" si="9"/>
        <v>1.36</v>
      </c>
      <c r="K14" s="46">
        <f t="shared" si="5"/>
        <v>0.66900000000000004</v>
      </c>
    </row>
    <row r="15" spans="2:37" x14ac:dyDescent="0.25">
      <c r="B15" s="3">
        <v>20</v>
      </c>
      <c r="C15" s="9">
        <f t="shared" ref="C15:E15" si="14">D45</f>
        <v>12.4</v>
      </c>
      <c r="D15" s="13">
        <f t="shared" si="14"/>
        <v>7.73</v>
      </c>
      <c r="E15" s="17">
        <f t="shared" si="14"/>
        <v>2.71</v>
      </c>
      <c r="F15" s="44">
        <f t="shared" si="3"/>
        <v>0.62</v>
      </c>
      <c r="G15" s="3">
        <v>20</v>
      </c>
      <c r="H15" s="9">
        <f t="shared" si="7"/>
        <v>10.56</v>
      </c>
      <c r="I15" s="13">
        <f t="shared" si="8"/>
        <v>5.59</v>
      </c>
      <c r="J15" s="17">
        <f t="shared" si="9"/>
        <v>3.51</v>
      </c>
      <c r="K15" s="44">
        <f t="shared" si="5"/>
        <v>0.52800000000000002</v>
      </c>
    </row>
    <row r="16" spans="2:37" x14ac:dyDescent="0.25">
      <c r="B16" s="3">
        <v>30</v>
      </c>
      <c r="C16" s="9">
        <f t="shared" ref="C16:E16" si="15">D46</f>
        <v>16.86</v>
      </c>
      <c r="D16" s="36">
        <f t="shared" si="15"/>
        <v>9.24</v>
      </c>
      <c r="E16" s="37">
        <f t="shared" si="15"/>
        <v>5.73</v>
      </c>
      <c r="F16" s="44">
        <f t="shared" si="3"/>
        <v>0.56199999999999994</v>
      </c>
      <c r="G16" s="3">
        <v>30</v>
      </c>
      <c r="H16" s="9">
        <f t="shared" si="7"/>
        <v>14.74</v>
      </c>
      <c r="I16" s="36">
        <f t="shared" si="8"/>
        <v>6.78</v>
      </c>
      <c r="J16" s="37">
        <f t="shared" si="9"/>
        <v>6.53</v>
      </c>
      <c r="K16" s="44">
        <f t="shared" si="5"/>
        <v>0.49133333333333334</v>
      </c>
    </row>
    <row r="17" spans="1:12" x14ac:dyDescent="0.25">
      <c r="B17" s="3">
        <v>40</v>
      </c>
      <c r="C17" s="34">
        <f t="shared" ref="C17:E17" si="16">D47</f>
        <v>21.58</v>
      </c>
      <c r="D17" s="13">
        <f t="shared" si="16"/>
        <v>10.64</v>
      </c>
      <c r="E17" s="17">
        <f t="shared" si="16"/>
        <v>9.3000000000000007</v>
      </c>
      <c r="F17" s="44">
        <f t="shared" si="3"/>
        <v>0.53949999999999998</v>
      </c>
      <c r="G17" s="3">
        <v>40</v>
      </c>
      <c r="H17" s="34">
        <f t="shared" si="7"/>
        <v>19.02</v>
      </c>
      <c r="I17" s="13">
        <f t="shared" si="8"/>
        <v>7.89</v>
      </c>
      <c r="J17" s="17">
        <f t="shared" si="9"/>
        <v>9.92</v>
      </c>
      <c r="K17" s="44">
        <f t="shared" si="5"/>
        <v>0.47549999999999998</v>
      </c>
    </row>
    <row r="18" spans="1:12" x14ac:dyDescent="0.25">
      <c r="B18" s="3">
        <v>50</v>
      </c>
      <c r="C18" s="9">
        <f t="shared" ref="C18:E18" si="17">D48</f>
        <v>26.13</v>
      </c>
      <c r="D18" s="13">
        <f t="shared" si="17"/>
        <v>11.82</v>
      </c>
      <c r="E18" s="17">
        <f t="shared" si="17"/>
        <v>12.63</v>
      </c>
      <c r="F18" s="44">
        <f t="shared" si="3"/>
        <v>0.52259999999999995</v>
      </c>
      <c r="G18" s="3">
        <v>50</v>
      </c>
      <c r="H18" s="9">
        <f t="shared" si="7"/>
        <v>23.31</v>
      </c>
      <c r="I18" s="13">
        <f t="shared" si="8"/>
        <v>8.9</v>
      </c>
      <c r="J18" s="17">
        <f t="shared" si="9"/>
        <v>13</v>
      </c>
      <c r="K18" s="44">
        <f t="shared" si="5"/>
        <v>0.46619999999999995</v>
      </c>
    </row>
    <row r="19" spans="1:12" x14ac:dyDescent="0.25">
      <c r="B19" s="3">
        <v>60</v>
      </c>
      <c r="C19" s="34">
        <f t="shared" ref="C19:E19" si="18">D49</f>
        <v>30.42</v>
      </c>
      <c r="D19" s="36">
        <f t="shared" si="18"/>
        <v>12.97</v>
      </c>
      <c r="E19" s="37">
        <f t="shared" si="18"/>
        <v>15.83</v>
      </c>
      <c r="F19" s="44">
        <f t="shared" si="3"/>
        <v>0.50700000000000001</v>
      </c>
      <c r="G19" s="3">
        <v>60</v>
      </c>
      <c r="H19" s="34">
        <f t="shared" si="7"/>
        <v>27.47</v>
      </c>
      <c r="I19" s="36">
        <f t="shared" si="8"/>
        <v>9.89</v>
      </c>
      <c r="J19" s="37">
        <f t="shared" si="9"/>
        <v>16.14</v>
      </c>
      <c r="K19" s="44">
        <f t="shared" si="5"/>
        <v>0.45783333333333331</v>
      </c>
    </row>
    <row r="20" spans="1:12" x14ac:dyDescent="0.25">
      <c r="B20" s="3">
        <v>70</v>
      </c>
      <c r="C20" s="10">
        <f t="shared" ref="C20:E20" si="19">D50</f>
        <v>34.83</v>
      </c>
      <c r="D20" s="14">
        <f t="shared" si="19"/>
        <v>14.07</v>
      </c>
      <c r="E20" s="18">
        <f t="shared" si="19"/>
        <v>19.28</v>
      </c>
      <c r="F20" s="46">
        <f t="shared" si="3"/>
        <v>0.49757142857142855</v>
      </c>
      <c r="G20" s="3">
        <v>70</v>
      </c>
      <c r="H20" s="10">
        <f t="shared" si="7"/>
        <v>31.54</v>
      </c>
      <c r="I20" s="14">
        <f t="shared" si="8"/>
        <v>10.73</v>
      </c>
      <c r="J20" s="18">
        <f t="shared" si="9"/>
        <v>19.34</v>
      </c>
      <c r="K20" s="46">
        <f t="shared" si="5"/>
        <v>0.45057142857142857</v>
      </c>
    </row>
    <row r="21" spans="1:12" x14ac:dyDescent="0.25">
      <c r="B21" s="3">
        <v>80</v>
      </c>
      <c r="C21" s="9">
        <f t="shared" ref="C21:E21" si="20">D51</f>
        <v>38.85</v>
      </c>
      <c r="D21" s="13">
        <f t="shared" si="20"/>
        <v>14.92</v>
      </c>
      <c r="E21" s="17">
        <f t="shared" si="20"/>
        <v>22.36</v>
      </c>
      <c r="F21" s="44">
        <f t="shared" si="3"/>
        <v>0.48562500000000003</v>
      </c>
      <c r="G21" s="3">
        <v>80</v>
      </c>
      <c r="H21" s="9">
        <f t="shared" si="7"/>
        <v>35.700000000000003</v>
      </c>
      <c r="I21" s="13">
        <f t="shared" si="8"/>
        <v>11.67</v>
      </c>
      <c r="J21" s="17">
        <f t="shared" si="9"/>
        <v>23.04</v>
      </c>
      <c r="K21" s="44">
        <f t="shared" si="5"/>
        <v>0.44625000000000004</v>
      </c>
    </row>
    <row r="22" spans="1:12" x14ac:dyDescent="0.25">
      <c r="B22" s="3">
        <v>90</v>
      </c>
      <c r="C22" s="9">
        <f t="shared" ref="C22:E22" si="21">D52</f>
        <v>43.85</v>
      </c>
      <c r="D22" s="13">
        <f t="shared" si="21"/>
        <v>15.83</v>
      </c>
      <c r="E22" s="17">
        <f t="shared" si="21"/>
        <v>26.12</v>
      </c>
      <c r="F22" s="44">
        <f t="shared" si="3"/>
        <v>0.48722222222222222</v>
      </c>
      <c r="G22" s="3">
        <v>90</v>
      </c>
      <c r="H22" s="9">
        <f t="shared" si="7"/>
        <v>40.14</v>
      </c>
      <c r="I22" s="13">
        <f t="shared" si="8"/>
        <v>12.53</v>
      </c>
      <c r="J22" s="17">
        <f t="shared" si="9"/>
        <v>26.24</v>
      </c>
      <c r="K22" s="44">
        <f t="shared" si="5"/>
        <v>0.44600000000000001</v>
      </c>
    </row>
    <row r="23" spans="1:12" x14ac:dyDescent="0.25">
      <c r="B23" s="3">
        <v>100</v>
      </c>
      <c r="C23" s="10">
        <f t="shared" ref="C23:E23" si="22">D53</f>
        <v>48.42</v>
      </c>
      <c r="D23" s="14">
        <f t="shared" si="22"/>
        <v>16.79</v>
      </c>
      <c r="E23" s="18">
        <f t="shared" si="22"/>
        <v>29.81</v>
      </c>
      <c r="F23" s="46">
        <f t="shared" si="3"/>
        <v>0.48420000000000002</v>
      </c>
      <c r="G23" s="3">
        <v>100</v>
      </c>
      <c r="H23" s="10">
        <f t="shared" si="7"/>
        <v>44.23</v>
      </c>
      <c r="I23" s="14">
        <f t="shared" si="8"/>
        <v>13.31</v>
      </c>
      <c r="J23" s="18">
        <f t="shared" si="9"/>
        <v>29.57</v>
      </c>
      <c r="K23" s="46">
        <f t="shared" si="5"/>
        <v>0.44229999999999997</v>
      </c>
    </row>
    <row r="24" spans="1:12" x14ac:dyDescent="0.25">
      <c r="B24" s="22">
        <v>150</v>
      </c>
      <c r="C24" s="48">
        <f>(C$3*$B24)+C$4</f>
        <v>72.416666666666671</v>
      </c>
      <c r="D24" s="48">
        <f>(D$3*$B24)+D$4</f>
        <v>21.456666666666663</v>
      </c>
      <c r="E24" s="48">
        <f>(E$3*$B24)+E$4</f>
        <v>48.446666666666673</v>
      </c>
      <c r="F24" s="47">
        <f t="shared" si="3"/>
        <v>0.48277777777777781</v>
      </c>
      <c r="G24" s="22">
        <v>150</v>
      </c>
      <c r="H24" s="48">
        <f>(H$3*$B24)+H$4</f>
        <v>65.613333333333316</v>
      </c>
      <c r="I24" s="48">
        <f>(I$3*$B24)+I$4</f>
        <v>17.423333333333332</v>
      </c>
      <c r="J24" s="48">
        <f>(J$3*$B24)+J$4</f>
        <v>45.873333333333335</v>
      </c>
      <c r="K24" s="47">
        <f t="shared" si="5"/>
        <v>0.4374222222222221</v>
      </c>
    </row>
    <row r="25" spans="1:12" x14ac:dyDescent="0.25">
      <c r="A25" s="26"/>
      <c r="B25" s="22">
        <v>400</v>
      </c>
      <c r="C25" s="48">
        <f t="shared" ref="C25:E25" si="23">(C$3*$B25)+C$4</f>
        <v>192.04166666666669</v>
      </c>
      <c r="D25" s="48">
        <f t="shared" si="23"/>
        <v>44.831666666666656</v>
      </c>
      <c r="E25" s="48">
        <f t="shared" si="23"/>
        <v>141.57166666666666</v>
      </c>
      <c r="F25" s="47">
        <f t="shared" si="3"/>
        <v>0.48010416666666672</v>
      </c>
      <c r="G25" s="22">
        <v>400</v>
      </c>
      <c r="H25" s="48">
        <f t="shared" ref="H25:J25" si="24">(H$3*$B25)+H$4</f>
        <v>172.23833333333323</v>
      </c>
      <c r="I25" s="48">
        <f t="shared" si="24"/>
        <v>37.923333333333339</v>
      </c>
      <c r="J25" s="48">
        <f t="shared" si="24"/>
        <v>127.49833333333336</v>
      </c>
      <c r="K25" s="47">
        <f t="shared" si="5"/>
        <v>0.43059583333333307</v>
      </c>
    </row>
    <row r="27" spans="1:12" x14ac:dyDescent="0.25">
      <c r="B27" s="49" t="s">
        <v>43</v>
      </c>
      <c r="C27" s="55">
        <v>84.04000000000002</v>
      </c>
      <c r="D27" s="55">
        <v>26.533333333333339</v>
      </c>
      <c r="E27" s="55">
        <v>53.699999999999989</v>
      </c>
      <c r="F27" s="56">
        <v>0.5602666666666668</v>
      </c>
    </row>
    <row r="28" spans="1:12" x14ac:dyDescent="0.25">
      <c r="B28" s="49" t="s">
        <v>44</v>
      </c>
      <c r="C28" s="55">
        <v>223.54000000000008</v>
      </c>
      <c r="D28" s="55">
        <v>56.908333333333339</v>
      </c>
      <c r="E28" s="55">
        <v>159.07499999999993</v>
      </c>
      <c r="F28" s="56">
        <v>0.55885000000000018</v>
      </c>
    </row>
    <row r="31" spans="1:12" x14ac:dyDescent="0.25">
      <c r="D31" s="33" t="s">
        <v>4</v>
      </c>
      <c r="E31" s="25" t="s">
        <v>21</v>
      </c>
      <c r="F31" s="25" t="s">
        <v>25</v>
      </c>
      <c r="J31" s="33" t="s">
        <v>4</v>
      </c>
      <c r="K31" s="25" t="s">
        <v>21</v>
      </c>
      <c r="L31" s="25" t="s">
        <v>25</v>
      </c>
    </row>
    <row r="32" spans="1:12" x14ac:dyDescent="0.25">
      <c r="C32" s="19" t="s">
        <v>23</v>
      </c>
      <c r="D32" s="32" t="s">
        <v>24</v>
      </c>
      <c r="E32" s="32" t="s">
        <v>24</v>
      </c>
      <c r="F32" s="32" t="s">
        <v>24</v>
      </c>
      <c r="I32" s="19" t="s">
        <v>23</v>
      </c>
      <c r="J32" s="32" t="s">
        <v>24</v>
      </c>
      <c r="K32" s="32" t="s">
        <v>24</v>
      </c>
      <c r="L32" s="32" t="s">
        <v>24</v>
      </c>
    </row>
    <row r="33" spans="2:12" x14ac:dyDescent="0.25">
      <c r="C33" s="20">
        <v>0.48399999999999943</v>
      </c>
      <c r="D33" s="20">
        <v>0.47850000000000004</v>
      </c>
      <c r="E33" s="20">
        <v>9.3499999999999958E-2</v>
      </c>
      <c r="F33" s="20">
        <v>0.3725</v>
      </c>
      <c r="I33" s="20">
        <v>0.44599999999999995</v>
      </c>
      <c r="J33" s="20">
        <v>0.42649999999999971</v>
      </c>
      <c r="K33" s="20">
        <v>8.2000000000000031E-2</v>
      </c>
      <c r="L33" s="20">
        <v>0.32650000000000012</v>
      </c>
    </row>
    <row r="34" spans="2:12" x14ac:dyDescent="0.25">
      <c r="C34" s="21">
        <v>10.900000000000048</v>
      </c>
      <c r="D34" s="21">
        <v>0.64166666666666572</v>
      </c>
      <c r="E34" s="21">
        <v>7.4316666666666702</v>
      </c>
      <c r="F34" s="21">
        <v>-7.428333333333331</v>
      </c>
      <c r="I34" s="21">
        <v>10.860000000000007</v>
      </c>
      <c r="J34" s="21">
        <v>1.6383333333333567</v>
      </c>
      <c r="K34" s="21">
        <v>5.1233333333333295</v>
      </c>
      <c r="L34" s="21">
        <v>-3.1016666666666808</v>
      </c>
    </row>
    <row r="36" spans="2:12" ht="25.5" x14ac:dyDescent="0.25">
      <c r="B36" s="1" t="s">
        <v>18</v>
      </c>
      <c r="C36" s="1" t="s">
        <v>2</v>
      </c>
      <c r="D36" s="1"/>
      <c r="E36" s="1"/>
      <c r="F36" s="1"/>
      <c r="H36" s="1" t="s">
        <v>16</v>
      </c>
      <c r="I36" s="1" t="s">
        <v>2</v>
      </c>
      <c r="J36" s="1"/>
      <c r="K36" s="1"/>
      <c r="L36" s="1"/>
    </row>
    <row r="37" spans="2:12" x14ac:dyDescent="0.25">
      <c r="B37" s="1">
        <v>3533</v>
      </c>
      <c r="C37" s="62" t="s">
        <v>3</v>
      </c>
      <c r="D37" s="7" t="s">
        <v>4</v>
      </c>
      <c r="E37" s="11" t="s">
        <v>5</v>
      </c>
      <c r="F37" s="15" t="s">
        <v>6</v>
      </c>
      <c r="H37" s="1">
        <v>3542</v>
      </c>
      <c r="I37" s="62" t="s">
        <v>3</v>
      </c>
      <c r="J37" s="7" t="s">
        <v>4</v>
      </c>
      <c r="K37" s="11" t="s">
        <v>5</v>
      </c>
      <c r="L37" s="15" t="s">
        <v>6</v>
      </c>
    </row>
    <row r="38" spans="2:12" ht="24" x14ac:dyDescent="0.25">
      <c r="B38" s="2" t="s">
        <v>10</v>
      </c>
      <c r="C38" s="63" t="s">
        <v>11</v>
      </c>
      <c r="D38" s="8" t="s">
        <v>12</v>
      </c>
      <c r="E38" s="12" t="s">
        <v>11</v>
      </c>
      <c r="F38" s="16" t="s">
        <v>11</v>
      </c>
      <c r="H38" s="2" t="s">
        <v>10</v>
      </c>
      <c r="I38" s="63" t="s">
        <v>11</v>
      </c>
      <c r="J38" s="8" t="s">
        <v>12</v>
      </c>
      <c r="K38" s="12" t="s">
        <v>11</v>
      </c>
      <c r="L38" s="16" t="s">
        <v>11</v>
      </c>
    </row>
    <row r="39" spans="2:12" x14ac:dyDescent="0.25">
      <c r="B39" s="3">
        <v>1</v>
      </c>
      <c r="C39" s="57">
        <v>12.55</v>
      </c>
      <c r="D39" s="9">
        <v>2.5099999999999998</v>
      </c>
      <c r="E39" s="13">
        <v>0.5</v>
      </c>
      <c r="F39" s="17">
        <v>0.06</v>
      </c>
      <c r="H39" s="3">
        <v>1</v>
      </c>
      <c r="I39" s="57">
        <v>12.51</v>
      </c>
      <c r="J39" s="9">
        <v>2.16</v>
      </c>
      <c r="K39" s="13">
        <v>0.52</v>
      </c>
      <c r="L39" s="17">
        <v>-0.18</v>
      </c>
    </row>
    <row r="40" spans="2:12" x14ac:dyDescent="0.25">
      <c r="B40" s="3">
        <v>2</v>
      </c>
      <c r="C40" s="57">
        <v>13.29</v>
      </c>
      <c r="D40" s="9">
        <v>3.3</v>
      </c>
      <c r="E40" s="13">
        <v>1.31</v>
      </c>
      <c r="F40" s="17">
        <v>0.12</v>
      </c>
      <c r="H40" s="3">
        <v>2</v>
      </c>
      <c r="I40" s="57">
        <v>13.25</v>
      </c>
      <c r="J40" s="9">
        <v>2.91</v>
      </c>
      <c r="K40" s="13">
        <v>1.17</v>
      </c>
      <c r="L40" s="17">
        <v>-0.18</v>
      </c>
    </row>
    <row r="41" spans="2:12" x14ac:dyDescent="0.25">
      <c r="B41" s="3">
        <v>3</v>
      </c>
      <c r="C41" s="58">
        <v>14.2</v>
      </c>
      <c r="D41" s="10">
        <v>4.22</v>
      </c>
      <c r="E41" s="14">
        <v>2.31</v>
      </c>
      <c r="F41" s="18">
        <v>0.06</v>
      </c>
      <c r="H41" s="3">
        <v>3</v>
      </c>
      <c r="I41" s="58">
        <v>13.9</v>
      </c>
      <c r="J41" s="10">
        <v>3.58</v>
      </c>
      <c r="K41" s="14">
        <v>1.81</v>
      </c>
      <c r="L41" s="18">
        <v>-0.25</v>
      </c>
    </row>
    <row r="42" spans="2:12" x14ac:dyDescent="0.25">
      <c r="B42" s="3">
        <v>4</v>
      </c>
      <c r="C42" s="57">
        <v>15.2</v>
      </c>
      <c r="D42" s="9">
        <v>5.3</v>
      </c>
      <c r="E42" s="13">
        <v>3.35</v>
      </c>
      <c r="F42" s="17">
        <v>0.31</v>
      </c>
      <c r="H42" s="3">
        <v>4</v>
      </c>
      <c r="I42" s="57">
        <v>14.56</v>
      </c>
      <c r="J42" s="9">
        <v>4.26</v>
      </c>
      <c r="K42" s="13">
        <v>2.4500000000000002</v>
      </c>
      <c r="L42" s="17">
        <v>0.31</v>
      </c>
    </row>
    <row r="43" spans="2:12" x14ac:dyDescent="0.25">
      <c r="B43" s="3">
        <v>5</v>
      </c>
      <c r="C43" s="57">
        <v>15.89</v>
      </c>
      <c r="D43" s="9">
        <v>5.99</v>
      </c>
      <c r="E43" s="13">
        <v>4.09</v>
      </c>
      <c r="F43" s="17">
        <v>0.49</v>
      </c>
      <c r="H43" s="3">
        <v>5</v>
      </c>
      <c r="I43" s="57">
        <v>14.95</v>
      </c>
      <c r="J43" s="9">
        <v>4.68</v>
      </c>
      <c r="K43" s="13">
        <v>2.85</v>
      </c>
      <c r="L43" s="17">
        <v>0.43</v>
      </c>
    </row>
    <row r="44" spans="2:12" x14ac:dyDescent="0.25">
      <c r="B44" s="3">
        <v>10</v>
      </c>
      <c r="C44" s="58">
        <v>18</v>
      </c>
      <c r="D44" s="10">
        <v>8.2100000000000009</v>
      </c>
      <c r="E44" s="14">
        <v>5.85</v>
      </c>
      <c r="F44" s="18">
        <v>0.74</v>
      </c>
      <c r="H44" s="3">
        <v>10</v>
      </c>
      <c r="I44" s="58">
        <v>16.91</v>
      </c>
      <c r="J44" s="10">
        <v>6.69</v>
      </c>
      <c r="K44" s="14">
        <v>4.08</v>
      </c>
      <c r="L44" s="18">
        <v>1.36</v>
      </c>
    </row>
    <row r="45" spans="2:12" x14ac:dyDescent="0.25">
      <c r="B45" s="3">
        <v>20</v>
      </c>
      <c r="C45" s="57">
        <v>22.15</v>
      </c>
      <c r="D45" s="9">
        <v>12.4</v>
      </c>
      <c r="E45" s="13">
        <v>7.73</v>
      </c>
      <c r="F45" s="17">
        <v>2.71</v>
      </c>
      <c r="H45" s="3">
        <v>20</v>
      </c>
      <c r="I45" s="57">
        <v>20.7</v>
      </c>
      <c r="J45" s="9">
        <v>10.56</v>
      </c>
      <c r="K45" s="13">
        <v>5.59</v>
      </c>
      <c r="L45" s="17">
        <v>3.51</v>
      </c>
    </row>
    <row r="46" spans="2:12" x14ac:dyDescent="0.25">
      <c r="B46" s="3">
        <v>30</v>
      </c>
      <c r="C46" s="57">
        <v>26.6</v>
      </c>
      <c r="D46" s="9">
        <v>16.86</v>
      </c>
      <c r="E46" s="36">
        <v>9.24</v>
      </c>
      <c r="F46" s="37">
        <v>5.73</v>
      </c>
      <c r="H46" s="3">
        <v>30</v>
      </c>
      <c r="I46" s="57">
        <v>24.85</v>
      </c>
      <c r="J46" s="9">
        <v>14.74</v>
      </c>
      <c r="K46" s="36">
        <v>6.78</v>
      </c>
      <c r="L46" s="37">
        <v>6.53</v>
      </c>
    </row>
    <row r="47" spans="2:12" x14ac:dyDescent="0.25">
      <c r="B47" s="3">
        <v>40</v>
      </c>
      <c r="C47" s="57">
        <v>31.3</v>
      </c>
      <c r="D47" s="34">
        <v>21.58</v>
      </c>
      <c r="E47" s="36">
        <v>10.64</v>
      </c>
      <c r="F47" s="37">
        <v>9.3000000000000007</v>
      </c>
      <c r="H47" s="3">
        <v>40</v>
      </c>
      <c r="I47" s="57">
        <v>29.15</v>
      </c>
      <c r="J47" s="34">
        <v>19.02</v>
      </c>
      <c r="K47" s="36">
        <v>7.89</v>
      </c>
      <c r="L47" s="37">
        <v>9.92</v>
      </c>
    </row>
    <row r="48" spans="2:12" x14ac:dyDescent="0.25">
      <c r="B48" s="3">
        <v>50</v>
      </c>
      <c r="C48" s="57">
        <v>35.909999999999997</v>
      </c>
      <c r="D48" s="9">
        <v>26.13</v>
      </c>
      <c r="E48" s="42">
        <v>11.82</v>
      </c>
      <c r="F48" s="43">
        <v>12.63</v>
      </c>
      <c r="H48" s="3">
        <v>50</v>
      </c>
      <c r="I48" s="57">
        <v>33.5</v>
      </c>
      <c r="J48" s="9">
        <v>23.31</v>
      </c>
      <c r="K48" s="42">
        <v>8.9</v>
      </c>
      <c r="L48" s="43">
        <v>13</v>
      </c>
    </row>
    <row r="49" spans="2:12" x14ac:dyDescent="0.25">
      <c r="B49" s="3">
        <v>60</v>
      </c>
      <c r="C49" s="57">
        <v>40.299999999999997</v>
      </c>
      <c r="D49" s="34">
        <v>30.42</v>
      </c>
      <c r="E49" s="38">
        <v>12.97</v>
      </c>
      <c r="F49" s="39">
        <v>15.83</v>
      </c>
      <c r="H49" s="3">
        <v>60</v>
      </c>
      <c r="I49" s="57">
        <v>37.75</v>
      </c>
      <c r="J49" s="34">
        <v>27.47</v>
      </c>
      <c r="K49" s="38">
        <v>9.89</v>
      </c>
      <c r="L49" s="39">
        <v>16.14</v>
      </c>
    </row>
    <row r="50" spans="2:12" x14ac:dyDescent="0.25">
      <c r="B50" s="3">
        <v>70</v>
      </c>
      <c r="C50" s="58">
        <v>44.9</v>
      </c>
      <c r="D50" s="10">
        <v>34.83</v>
      </c>
      <c r="E50" s="40">
        <v>14.07</v>
      </c>
      <c r="F50" s="41">
        <v>19.28</v>
      </c>
      <c r="H50" s="3">
        <v>70</v>
      </c>
      <c r="I50" s="58">
        <v>42</v>
      </c>
      <c r="J50" s="10">
        <v>31.54</v>
      </c>
      <c r="K50" s="40">
        <v>10.73</v>
      </c>
      <c r="L50" s="41">
        <v>19.34</v>
      </c>
    </row>
    <row r="51" spans="2:12" x14ac:dyDescent="0.25">
      <c r="B51" s="3">
        <v>80</v>
      </c>
      <c r="C51" s="57">
        <v>49.15</v>
      </c>
      <c r="D51" s="9">
        <v>38.85</v>
      </c>
      <c r="E51" s="13">
        <v>14.92</v>
      </c>
      <c r="F51" s="17">
        <v>22.36</v>
      </c>
      <c r="H51" s="3">
        <v>80</v>
      </c>
      <c r="I51" s="57">
        <v>46.36</v>
      </c>
      <c r="J51" s="9">
        <v>35.700000000000003</v>
      </c>
      <c r="K51" s="13">
        <v>11.67</v>
      </c>
      <c r="L51" s="17">
        <v>23.04</v>
      </c>
    </row>
    <row r="52" spans="2:12" x14ac:dyDescent="0.25">
      <c r="B52" s="3">
        <v>90</v>
      </c>
      <c r="C52" s="57">
        <v>54.46</v>
      </c>
      <c r="D52" s="9">
        <v>43.85</v>
      </c>
      <c r="E52" s="13">
        <v>15.83</v>
      </c>
      <c r="F52" s="17">
        <v>26.12</v>
      </c>
      <c r="H52" s="3">
        <v>90</v>
      </c>
      <c r="I52" s="57">
        <v>51</v>
      </c>
      <c r="J52" s="9">
        <v>40.14</v>
      </c>
      <c r="K52" s="13">
        <v>12.53</v>
      </c>
      <c r="L52" s="17">
        <v>26.24</v>
      </c>
    </row>
    <row r="53" spans="2:12" x14ac:dyDescent="0.25">
      <c r="B53" s="3">
        <v>100</v>
      </c>
      <c r="C53" s="58">
        <v>59.3</v>
      </c>
      <c r="D53" s="10">
        <v>48.42</v>
      </c>
      <c r="E53" s="14">
        <v>16.79</v>
      </c>
      <c r="F53" s="18">
        <v>29.81</v>
      </c>
      <c r="H53" s="3">
        <v>100</v>
      </c>
      <c r="I53" s="58">
        <v>55.46</v>
      </c>
      <c r="J53" s="10">
        <v>44.23</v>
      </c>
      <c r="K53" s="14">
        <v>13.31</v>
      </c>
      <c r="L53" s="18">
        <v>29.57</v>
      </c>
    </row>
    <row r="86" spans="1:1" x14ac:dyDescent="0.25">
      <c r="A86" t="s">
        <v>58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/>
  <dimension ref="A1:Q46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0.25</v>
      </c>
      <c r="D3" s="20">
        <f>INDEX(LINEST(D$21:D$23,($B$21:$B$23)^{1}),1)</f>
        <v>0.2405000000000001</v>
      </c>
      <c r="E3" s="20">
        <f>INDEX(LINEST(E$21:E$23,($B$21:$B$23)^{1}),1)</f>
        <v>0.10099999999999998</v>
      </c>
      <c r="F3" s="20">
        <f>INDEX(LINEST(F$21:F$23,($B$21:$B$23)^{1}),1)</f>
        <v>0.11500000000000005</v>
      </c>
      <c r="H3" s="54" t="s">
        <v>38</v>
      </c>
    </row>
    <row r="4" spans="2:17" x14ac:dyDescent="0.25">
      <c r="C4" s="21">
        <f>INDEX(LINEST(C$22:C$23,($B$22:$B$23)^{1}),1,2)</f>
        <v>37.799999999999997</v>
      </c>
      <c r="D4" s="21">
        <f>INDEX(LINEST(D$21:D$23,($B$21:$B$23)^{1}),1,2)</f>
        <v>24.078333333333319</v>
      </c>
      <c r="E4" s="21">
        <f>INDEX(LINEST(E$21:E$23,($B$21:$B$23)^{1}),1,2)</f>
        <v>11.130000000000004</v>
      </c>
      <c r="F4" s="21">
        <f>INDEX(LINEST(F$21:F$23,($B$21:$B$23)^{1}),1,2)</f>
        <v>12.493333333333329</v>
      </c>
      <c r="H4" s="52"/>
    </row>
    <row r="6" spans="2:17" x14ac:dyDescent="0.25">
      <c r="B6" s="1" t="s">
        <v>14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1497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18.600000000000001</v>
      </c>
      <c r="D9" s="9">
        <v>5.15</v>
      </c>
      <c r="E9" s="13">
        <v>2.89</v>
      </c>
      <c r="F9" s="17">
        <v>0.2</v>
      </c>
      <c r="G9" s="4">
        <v>13.45</v>
      </c>
      <c r="H9" s="4">
        <v>2.06</v>
      </c>
      <c r="I9" s="4">
        <v>-2.7</v>
      </c>
      <c r="J9" s="44">
        <f t="shared" ref="J9:J25" si="0">D9/$B9</f>
        <v>5.15</v>
      </c>
    </row>
    <row r="10" spans="2:17" x14ac:dyDescent="0.25">
      <c r="B10" s="3">
        <v>2</v>
      </c>
      <c r="C10" s="57">
        <v>21</v>
      </c>
      <c r="D10" s="9">
        <v>7.46</v>
      </c>
      <c r="E10" s="13">
        <v>4.34</v>
      </c>
      <c r="F10" s="17">
        <v>0.87</v>
      </c>
      <c r="G10" s="4">
        <v>13.54</v>
      </c>
      <c r="H10" s="4">
        <v>2.25</v>
      </c>
      <c r="I10" s="4">
        <v>-3.7</v>
      </c>
      <c r="J10" s="44">
        <f t="shared" si="0"/>
        <v>3.73</v>
      </c>
    </row>
    <row r="11" spans="2:17" x14ac:dyDescent="0.25">
      <c r="B11" s="3">
        <v>3</v>
      </c>
      <c r="C11" s="58">
        <v>23</v>
      </c>
      <c r="D11" s="10">
        <v>9.5299999999999994</v>
      </c>
      <c r="E11" s="14">
        <v>5.61</v>
      </c>
      <c r="F11" s="18">
        <v>1.48</v>
      </c>
      <c r="G11" s="5">
        <v>13.47</v>
      </c>
      <c r="H11" s="5">
        <v>2.44</v>
      </c>
      <c r="I11" s="5">
        <v>-4.8</v>
      </c>
      <c r="J11" s="46">
        <f t="shared" si="0"/>
        <v>3.1766666666666663</v>
      </c>
    </row>
    <row r="12" spans="2:17" x14ac:dyDescent="0.25">
      <c r="B12" s="3">
        <v>4</v>
      </c>
      <c r="C12" s="57">
        <v>24.9</v>
      </c>
      <c r="D12" s="9">
        <v>11.45</v>
      </c>
      <c r="E12" s="13">
        <v>6.68</v>
      </c>
      <c r="F12" s="17">
        <v>2.4500000000000002</v>
      </c>
      <c r="G12" s="4">
        <v>13.45</v>
      </c>
      <c r="H12" s="4">
        <v>2.3199999999999998</v>
      </c>
      <c r="I12" s="4">
        <v>-6.4</v>
      </c>
      <c r="J12" s="44">
        <f t="shared" si="0"/>
        <v>2.8624999999999998</v>
      </c>
    </row>
    <row r="13" spans="2:17" x14ac:dyDescent="0.25">
      <c r="B13" s="3">
        <v>5</v>
      </c>
      <c r="C13" s="57">
        <v>26</v>
      </c>
      <c r="D13" s="9">
        <v>12.49</v>
      </c>
      <c r="E13" s="13">
        <v>7.19</v>
      </c>
      <c r="F13" s="17">
        <v>2.91</v>
      </c>
      <c r="G13" s="4">
        <v>13.51</v>
      </c>
      <c r="H13" s="4">
        <v>2.39</v>
      </c>
      <c r="I13" s="4">
        <v>-8.5</v>
      </c>
      <c r="J13" s="44">
        <f t="shared" si="0"/>
        <v>2.4980000000000002</v>
      </c>
    </row>
    <row r="14" spans="2:17" x14ac:dyDescent="0.25">
      <c r="B14" s="3">
        <v>10</v>
      </c>
      <c r="C14" s="58">
        <v>30</v>
      </c>
      <c r="D14" s="10">
        <v>16.510000000000002</v>
      </c>
      <c r="E14" s="14">
        <v>9.11</v>
      </c>
      <c r="F14" s="18">
        <v>5.1100000000000003</v>
      </c>
      <c r="G14" s="5">
        <v>13.49</v>
      </c>
      <c r="H14" s="5">
        <v>2.29</v>
      </c>
      <c r="I14" s="5">
        <v>-19.899999999999999</v>
      </c>
      <c r="J14" s="46">
        <f t="shared" si="0"/>
        <v>1.6510000000000002</v>
      </c>
    </row>
    <row r="15" spans="2:17" x14ac:dyDescent="0.25">
      <c r="B15" s="3">
        <v>20</v>
      </c>
      <c r="C15" s="57">
        <v>35.4</v>
      </c>
      <c r="D15" s="9">
        <v>21.89</v>
      </c>
      <c r="E15" s="13">
        <v>11.34</v>
      </c>
      <c r="F15" s="17">
        <v>8.18</v>
      </c>
      <c r="G15" s="4">
        <v>13.51</v>
      </c>
      <c r="H15" s="4">
        <v>2.38</v>
      </c>
      <c r="I15" s="4">
        <v>-42</v>
      </c>
      <c r="J15" s="44">
        <f t="shared" si="0"/>
        <v>1.0945</v>
      </c>
    </row>
    <row r="16" spans="2:17" x14ac:dyDescent="0.25">
      <c r="B16" s="3">
        <v>30</v>
      </c>
      <c r="C16" s="57">
        <v>40.6</v>
      </c>
      <c r="D16" s="9">
        <v>27.09</v>
      </c>
      <c r="E16" s="36">
        <v>13.03</v>
      </c>
      <c r="F16" s="37">
        <v>11.75</v>
      </c>
      <c r="G16" s="4">
        <v>13.51</v>
      </c>
      <c r="H16" s="4">
        <v>2.31</v>
      </c>
      <c r="I16" s="4">
        <v>-64.400000000000006</v>
      </c>
      <c r="J16" s="44">
        <f t="shared" si="0"/>
        <v>0.90300000000000002</v>
      </c>
    </row>
    <row r="17" spans="1:10" x14ac:dyDescent="0.25">
      <c r="B17" s="3">
        <v>40</v>
      </c>
      <c r="C17" s="57">
        <v>46.2</v>
      </c>
      <c r="D17" s="34">
        <v>32.659999999999997</v>
      </c>
      <c r="E17" s="36">
        <v>14.63</v>
      </c>
      <c r="F17" s="37">
        <v>15.79</v>
      </c>
      <c r="G17" s="35">
        <v>13.54</v>
      </c>
      <c r="H17" s="4">
        <v>2.2400000000000002</v>
      </c>
      <c r="I17" s="4">
        <v>-88.1</v>
      </c>
      <c r="J17" s="44">
        <f t="shared" si="0"/>
        <v>0.81649999999999989</v>
      </c>
    </row>
    <row r="18" spans="1:10" x14ac:dyDescent="0.25">
      <c r="A18" s="26">
        <f>E18-E17</f>
        <v>1.3699999999999992</v>
      </c>
      <c r="B18" s="3">
        <v>50</v>
      </c>
      <c r="C18" s="57">
        <v>50.9</v>
      </c>
      <c r="D18" s="9">
        <v>37.39</v>
      </c>
      <c r="E18" s="42">
        <v>16</v>
      </c>
      <c r="F18" s="43">
        <v>18.8</v>
      </c>
      <c r="G18" s="4">
        <v>13.51</v>
      </c>
      <c r="H18" s="4">
        <v>2.59</v>
      </c>
      <c r="I18" s="4">
        <v>-113.4</v>
      </c>
      <c r="J18" s="44">
        <f t="shared" si="0"/>
        <v>0.74780000000000002</v>
      </c>
    </row>
    <row r="19" spans="1:10" x14ac:dyDescent="0.25">
      <c r="A19" s="26">
        <f>E19-E18</f>
        <v>1.1799999999999997</v>
      </c>
      <c r="B19" s="3">
        <v>60</v>
      </c>
      <c r="C19" s="57">
        <v>53.2</v>
      </c>
      <c r="D19" s="34">
        <v>39.5</v>
      </c>
      <c r="E19" s="38">
        <v>17.18</v>
      </c>
      <c r="F19" s="39">
        <v>19.88</v>
      </c>
      <c r="G19" s="35">
        <v>13.7</v>
      </c>
      <c r="H19" s="4">
        <v>2.4500000000000002</v>
      </c>
      <c r="I19" s="4">
        <v>-137.19999999999999</v>
      </c>
      <c r="J19" s="44">
        <f t="shared" si="0"/>
        <v>0.65833333333333333</v>
      </c>
    </row>
    <row r="20" spans="1:10" x14ac:dyDescent="0.25">
      <c r="A20" s="26">
        <f>E20-E19</f>
        <v>1.0599999999999987</v>
      </c>
      <c r="B20" s="3">
        <v>70</v>
      </c>
      <c r="C20" s="58">
        <v>55.2</v>
      </c>
      <c r="D20" s="10">
        <v>41.31</v>
      </c>
      <c r="E20" s="40">
        <v>18.239999999999998</v>
      </c>
      <c r="F20" s="41">
        <v>20.7</v>
      </c>
      <c r="G20" s="5">
        <v>13.89</v>
      </c>
      <c r="H20" s="5">
        <v>2.38</v>
      </c>
      <c r="I20" s="5">
        <v>-160.9</v>
      </c>
      <c r="J20" s="46">
        <f t="shared" si="0"/>
        <v>0.59014285714285719</v>
      </c>
    </row>
    <row r="21" spans="1:10" x14ac:dyDescent="0.25">
      <c r="A21" s="26">
        <f>E21-E20</f>
        <v>0.95000000000000284</v>
      </c>
      <c r="B21" s="3">
        <v>80</v>
      </c>
      <c r="C21" s="57">
        <v>57.4</v>
      </c>
      <c r="D21" s="9">
        <v>43.23</v>
      </c>
      <c r="E21" s="13">
        <v>19.190000000000001</v>
      </c>
      <c r="F21" s="17">
        <v>21.72</v>
      </c>
      <c r="G21" s="4">
        <v>14.17</v>
      </c>
      <c r="H21" s="4">
        <v>2.3199999999999998</v>
      </c>
      <c r="I21" s="4">
        <v>0</v>
      </c>
      <c r="J21" s="44">
        <f t="shared" si="0"/>
        <v>0.54037499999999994</v>
      </c>
    </row>
    <row r="22" spans="1:10" x14ac:dyDescent="0.25">
      <c r="A22" s="26">
        <f t="shared" ref="A22:A23" si="1">E22-E21</f>
        <v>1.0700000000000003</v>
      </c>
      <c r="B22" s="3">
        <v>90</v>
      </c>
      <c r="C22" s="57">
        <v>60.3</v>
      </c>
      <c r="D22" s="9">
        <v>45.9</v>
      </c>
      <c r="E22" s="13">
        <v>20.260000000000002</v>
      </c>
      <c r="F22" s="17">
        <v>22.79</v>
      </c>
      <c r="G22" s="4">
        <v>14.4</v>
      </c>
      <c r="H22" s="4">
        <v>2.85</v>
      </c>
      <c r="I22" s="4">
        <v>0</v>
      </c>
      <c r="J22" s="44">
        <f t="shared" si="0"/>
        <v>0.51</v>
      </c>
    </row>
    <row r="23" spans="1:10" x14ac:dyDescent="0.25">
      <c r="A23" s="5">
        <f t="shared" si="1"/>
        <v>0.94999999999999929</v>
      </c>
      <c r="B23" s="3">
        <v>100</v>
      </c>
      <c r="C23" s="58">
        <v>62.8</v>
      </c>
      <c r="D23" s="10">
        <v>48.04</v>
      </c>
      <c r="E23" s="14">
        <v>21.21</v>
      </c>
      <c r="F23" s="18">
        <v>24.02</v>
      </c>
      <c r="G23" s="5">
        <v>14.76</v>
      </c>
      <c r="H23" s="5">
        <v>2.81</v>
      </c>
      <c r="I23" s="5">
        <v>0</v>
      </c>
      <c r="J23" s="46">
        <f t="shared" si="0"/>
        <v>0.48039999999999999</v>
      </c>
    </row>
    <row r="24" spans="1:10" x14ac:dyDescent="0.25">
      <c r="A24" s="26"/>
      <c r="B24" s="22">
        <v>150</v>
      </c>
      <c r="C24" s="59">
        <f>(C$3*$B24)+C$4</f>
        <v>75.3</v>
      </c>
      <c r="D24" s="48">
        <f>(D$3*$B24)+D$4</f>
        <v>60.153333333333336</v>
      </c>
      <c r="E24" s="48">
        <f>(E$3*$B24)+E$4</f>
        <v>26.28</v>
      </c>
      <c r="F24" s="48">
        <f>(F$3*$B24)+F$4</f>
        <v>29.743333333333336</v>
      </c>
      <c r="J24" s="47">
        <f t="shared" si="0"/>
        <v>0.40102222222222222</v>
      </c>
    </row>
    <row r="25" spans="1:10" x14ac:dyDescent="0.25">
      <c r="A25" s="26"/>
      <c r="B25" s="22">
        <v>400</v>
      </c>
      <c r="C25" s="59">
        <f t="shared" ref="C25:F25" si="2">(C$3*$B25)+C$4</f>
        <v>137.80000000000001</v>
      </c>
      <c r="D25" s="48">
        <f t="shared" si="2"/>
        <v>120.27833333333336</v>
      </c>
      <c r="E25" s="48">
        <f t="shared" si="2"/>
        <v>51.529999999999994</v>
      </c>
      <c r="F25" s="48">
        <f t="shared" si="2"/>
        <v>58.493333333333354</v>
      </c>
      <c r="J25" s="47">
        <f t="shared" si="0"/>
        <v>0.30069583333333338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4" spans="1:6" x14ac:dyDescent="0.25">
      <c r="E34" s="25" t="s">
        <v>21</v>
      </c>
    </row>
    <row r="35" spans="1:6" x14ac:dyDescent="0.25">
      <c r="E35" s="19" t="s">
        <v>23</v>
      </c>
    </row>
    <row r="36" spans="1:6" x14ac:dyDescent="0.25">
      <c r="E36" s="20">
        <f>INDEX(LINEST(E$40:E$42,($B$40:$B$42)^{1}),1)</f>
        <v>0.10099999999999998</v>
      </c>
    </row>
    <row r="37" spans="1:6" x14ac:dyDescent="0.25">
      <c r="E37" s="21">
        <f>INDEX(LINEST(E$40:E$42,($B$40:$B$42)^{1}),1,2)</f>
        <v>11.130000000000004</v>
      </c>
    </row>
    <row r="39" spans="1:6" x14ac:dyDescent="0.25">
      <c r="A39" s="26"/>
      <c r="B39" s="3">
        <v>70</v>
      </c>
      <c r="C39" s="5">
        <v>55.2</v>
      </c>
      <c r="D39" s="10">
        <v>41.31</v>
      </c>
      <c r="E39" s="14">
        <f>E20</f>
        <v>18.239999999999998</v>
      </c>
    </row>
    <row r="40" spans="1:6" x14ac:dyDescent="0.25">
      <c r="A40" s="26">
        <f>E40-E39</f>
        <v>0.95000000000000284</v>
      </c>
      <c r="B40" s="3">
        <v>80</v>
      </c>
      <c r="C40" s="4">
        <f t="shared" ref="C40:D42" si="3">C21</f>
        <v>57.4</v>
      </c>
      <c r="D40" s="9">
        <f t="shared" si="3"/>
        <v>43.23</v>
      </c>
      <c r="E40" s="13">
        <f>E21</f>
        <v>19.190000000000001</v>
      </c>
    </row>
    <row r="41" spans="1:6" x14ac:dyDescent="0.25">
      <c r="A41" s="26">
        <f t="shared" ref="A41:A42" si="4">E41-E40</f>
        <v>1.0700000000000003</v>
      </c>
      <c r="B41" s="3">
        <v>90</v>
      </c>
      <c r="C41" s="4">
        <f t="shared" si="3"/>
        <v>60.3</v>
      </c>
      <c r="D41" s="9">
        <f t="shared" si="3"/>
        <v>45.9</v>
      </c>
      <c r="E41" s="13">
        <f>E22</f>
        <v>20.260000000000002</v>
      </c>
    </row>
    <row r="42" spans="1:6" x14ac:dyDescent="0.25">
      <c r="A42" s="5">
        <f t="shared" si="4"/>
        <v>0.94999999999999929</v>
      </c>
      <c r="B42" s="3">
        <v>100</v>
      </c>
      <c r="C42" s="5">
        <f t="shared" si="3"/>
        <v>62.8</v>
      </c>
      <c r="D42" s="10">
        <f t="shared" si="3"/>
        <v>48.04</v>
      </c>
      <c r="E42" s="14">
        <f>E23</f>
        <v>21.21</v>
      </c>
    </row>
    <row r="43" spans="1:6" x14ac:dyDescent="0.25">
      <c r="B43" s="3">
        <v>70</v>
      </c>
      <c r="E43" s="23">
        <f>(E$36*$B43)+E$37</f>
        <v>18.200000000000003</v>
      </c>
    </row>
    <row r="44" spans="1:6" x14ac:dyDescent="0.25">
      <c r="A44" s="31">
        <f>E44-E43</f>
        <v>1.009999999999998</v>
      </c>
      <c r="B44" s="3">
        <v>80</v>
      </c>
      <c r="E44" s="23">
        <f t="shared" ref="E44:E46" si="5">(E$36*$B44)+E$37</f>
        <v>19.21</v>
      </c>
      <c r="F44" s="28">
        <f>E44-E40</f>
        <v>1.9999999999999574E-2</v>
      </c>
    </row>
    <row r="45" spans="1:6" x14ac:dyDescent="0.25">
      <c r="A45" s="31">
        <f t="shared" ref="A45:A46" si="6">E45-E44</f>
        <v>1.0100000000000016</v>
      </c>
      <c r="B45" s="3">
        <v>90</v>
      </c>
      <c r="E45" s="23">
        <f t="shared" si="5"/>
        <v>20.220000000000002</v>
      </c>
      <c r="F45" s="28">
        <f t="shared" ref="F45:F46" si="7">E45-E41</f>
        <v>-3.9999999999999147E-2</v>
      </c>
    </row>
    <row r="46" spans="1:6" x14ac:dyDescent="0.25">
      <c r="A46" s="31">
        <f t="shared" si="6"/>
        <v>1.0100000000000016</v>
      </c>
      <c r="B46" s="3">
        <v>100</v>
      </c>
      <c r="E46" s="23">
        <f t="shared" si="5"/>
        <v>21.230000000000004</v>
      </c>
      <c r="F46" s="28">
        <f t="shared" si="7"/>
        <v>2.0000000000003126E-2</v>
      </c>
    </row>
  </sheetData>
  <phoneticPr fontId="1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transitionEntry="1"/>
  <dimension ref="A1:Q46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0.52000000000000024</v>
      </c>
      <c r="D3" s="20">
        <f>INDEX(LINEST(D$21:D$23,($B$21:$B$23)^{1}),1)</f>
        <v>0.50199999999999989</v>
      </c>
      <c r="E3" s="20">
        <f>INDEX(LINEST(E$21:E$23,($B$21:$B$23)^{1}),1)</f>
        <v>9.0999999999999914E-2</v>
      </c>
      <c r="F3" s="20">
        <f>INDEX(LINEST(F$21:F$23,($B$21:$B$23)^{1}),1)</f>
        <v>0.39349999999999996</v>
      </c>
      <c r="H3" s="52" t="s">
        <v>32</v>
      </c>
    </row>
    <row r="4" spans="2:17" x14ac:dyDescent="0.25">
      <c r="C4" s="21">
        <f>INDEX(LINEST(C$22:C$23,($B$22:$B$23)^{1}),1,2)</f>
        <v>9.9999999999999787</v>
      </c>
      <c r="D4" s="21">
        <f>INDEX(LINEST(D$21:D$23,($B$21:$B$23)^{1}),1,2)</f>
        <v>-0.19333333333333513</v>
      </c>
      <c r="E4" s="21">
        <f>INDEX(LINEST(E$21:E$23,($B$21:$B$23)^{1}),1,2)</f>
        <v>8.550000000000006</v>
      </c>
      <c r="F4" s="21">
        <f>INDEX(LINEST(F$21:F$23,($B$21:$B$23)^{1}),1,2)</f>
        <v>-9.235000000000003</v>
      </c>
      <c r="H4" s="52"/>
    </row>
    <row r="6" spans="2:17" x14ac:dyDescent="0.25">
      <c r="B6" s="1" t="s">
        <v>27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3531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13.59</v>
      </c>
      <c r="D9" s="9">
        <v>2.29</v>
      </c>
      <c r="E9" s="13">
        <v>0.51</v>
      </c>
      <c r="F9" s="17">
        <v>0.15</v>
      </c>
      <c r="G9" s="4">
        <v>11.3</v>
      </c>
      <c r="H9" s="4">
        <v>1.63</v>
      </c>
      <c r="I9" s="4">
        <v>-2.4</v>
      </c>
      <c r="J9" s="44">
        <f t="shared" ref="J9:J25" si="0">D9/$B9</f>
        <v>2.29</v>
      </c>
    </row>
    <row r="10" spans="2:17" x14ac:dyDescent="0.25">
      <c r="B10" s="3">
        <v>2</v>
      </c>
      <c r="C10" s="57">
        <v>14.49</v>
      </c>
      <c r="D10" s="9">
        <v>3.25</v>
      </c>
      <c r="E10" s="13">
        <v>1.33</v>
      </c>
      <c r="F10" s="17">
        <v>0.15</v>
      </c>
      <c r="G10" s="4">
        <v>11.24</v>
      </c>
      <c r="H10" s="4">
        <v>1.77</v>
      </c>
      <c r="I10" s="4">
        <v>-3.5</v>
      </c>
      <c r="J10" s="44">
        <f t="shared" si="0"/>
        <v>1.625</v>
      </c>
    </row>
    <row r="11" spans="2:17" x14ac:dyDescent="0.25">
      <c r="B11" s="3">
        <v>3</v>
      </c>
      <c r="C11" s="58">
        <v>15.6</v>
      </c>
      <c r="D11" s="10">
        <v>4.38</v>
      </c>
      <c r="E11" s="14">
        <v>2.4</v>
      </c>
      <c r="F11" s="18">
        <v>0.31</v>
      </c>
      <c r="G11" s="5">
        <v>11.22</v>
      </c>
      <c r="H11" s="5">
        <v>1.67</v>
      </c>
      <c r="I11" s="5">
        <v>-5</v>
      </c>
      <c r="J11" s="46">
        <f t="shared" si="0"/>
        <v>1.46</v>
      </c>
    </row>
    <row r="12" spans="2:17" x14ac:dyDescent="0.25">
      <c r="B12" s="3">
        <v>4</v>
      </c>
      <c r="C12" s="57">
        <v>16.8</v>
      </c>
      <c r="D12" s="9">
        <v>5.63</v>
      </c>
      <c r="E12" s="13">
        <v>3.54</v>
      </c>
      <c r="F12" s="17">
        <v>0.15</v>
      </c>
      <c r="G12" s="4">
        <v>11.17</v>
      </c>
      <c r="H12" s="4">
        <v>1.94</v>
      </c>
      <c r="I12" s="4">
        <v>-6.6</v>
      </c>
      <c r="J12" s="44">
        <f t="shared" si="0"/>
        <v>1.4075</v>
      </c>
    </row>
    <row r="13" spans="2:17" x14ac:dyDescent="0.25">
      <c r="B13" s="3">
        <v>5</v>
      </c>
      <c r="C13" s="57">
        <v>17.5</v>
      </c>
      <c r="D13" s="9">
        <v>6.37</v>
      </c>
      <c r="E13" s="13">
        <v>4.32</v>
      </c>
      <c r="F13" s="17">
        <v>0.15</v>
      </c>
      <c r="G13" s="4">
        <v>11.13</v>
      </c>
      <c r="H13" s="4">
        <v>1.9</v>
      </c>
      <c r="I13" s="4">
        <v>-8.6</v>
      </c>
      <c r="J13" s="44">
        <f t="shared" si="0"/>
        <v>1.274</v>
      </c>
    </row>
    <row r="14" spans="2:17" x14ac:dyDescent="0.25">
      <c r="B14" s="3">
        <v>10</v>
      </c>
      <c r="C14" s="58">
        <v>20.100000000000001</v>
      </c>
      <c r="D14" s="10">
        <v>8.99</v>
      </c>
      <c r="E14" s="14">
        <v>6.24</v>
      </c>
      <c r="F14" s="18">
        <v>0.87</v>
      </c>
      <c r="G14" s="5">
        <v>11.11</v>
      </c>
      <c r="H14" s="5">
        <v>1.88</v>
      </c>
      <c r="I14" s="5">
        <v>-19.7</v>
      </c>
      <c r="J14" s="46">
        <f t="shared" si="0"/>
        <v>0.89900000000000002</v>
      </c>
    </row>
    <row r="15" spans="2:17" x14ac:dyDescent="0.25">
      <c r="B15" s="3">
        <v>20</v>
      </c>
      <c r="C15" s="57">
        <v>23.99</v>
      </c>
      <c r="D15" s="9">
        <v>12.96</v>
      </c>
      <c r="E15" s="13">
        <v>8.33</v>
      </c>
      <c r="F15" s="17">
        <v>2.86</v>
      </c>
      <c r="G15" s="4">
        <v>11.03</v>
      </c>
      <c r="H15" s="4">
        <v>1.77</v>
      </c>
      <c r="I15" s="4">
        <v>-40.799999999999997</v>
      </c>
      <c r="J15" s="44">
        <f t="shared" si="0"/>
        <v>0.64800000000000002</v>
      </c>
    </row>
    <row r="16" spans="2:17" x14ac:dyDescent="0.25">
      <c r="B16" s="3">
        <v>30</v>
      </c>
      <c r="C16" s="57">
        <v>28</v>
      </c>
      <c r="D16" s="9">
        <v>16.91</v>
      </c>
      <c r="E16" s="36">
        <v>9.8000000000000007</v>
      </c>
      <c r="F16" s="37">
        <v>5.1100000000000003</v>
      </c>
      <c r="G16" s="4">
        <v>11.09</v>
      </c>
      <c r="H16" s="4">
        <v>2</v>
      </c>
      <c r="I16" s="4">
        <v>-62.8</v>
      </c>
      <c r="J16" s="44">
        <f t="shared" si="0"/>
        <v>0.56366666666666665</v>
      </c>
    </row>
    <row r="17" spans="1:10" x14ac:dyDescent="0.25">
      <c r="B17" s="3">
        <v>40</v>
      </c>
      <c r="C17" s="57">
        <v>32.200000000000003</v>
      </c>
      <c r="D17" s="34">
        <v>21.13</v>
      </c>
      <c r="E17" s="36">
        <v>11.28</v>
      </c>
      <c r="F17" s="37">
        <v>8.1199999999999992</v>
      </c>
      <c r="G17" s="35">
        <v>11.07</v>
      </c>
      <c r="H17" s="4">
        <v>1.73</v>
      </c>
      <c r="I17" s="4">
        <v>-85.6</v>
      </c>
      <c r="J17" s="44">
        <f t="shared" si="0"/>
        <v>0.52825</v>
      </c>
    </row>
    <row r="18" spans="1:10" x14ac:dyDescent="0.25">
      <c r="A18" s="26">
        <f>E18-E17</f>
        <v>1.3900000000000006</v>
      </c>
      <c r="B18" s="3">
        <v>50</v>
      </c>
      <c r="C18" s="57">
        <v>36.799999999999997</v>
      </c>
      <c r="D18" s="9">
        <v>25.69</v>
      </c>
      <c r="E18" s="42">
        <v>12.67</v>
      </c>
      <c r="F18" s="43">
        <v>11.34</v>
      </c>
      <c r="G18" s="4">
        <v>11.11</v>
      </c>
      <c r="H18" s="4">
        <v>1.68</v>
      </c>
      <c r="I18" s="4">
        <v>-109.8</v>
      </c>
      <c r="J18" s="44">
        <f t="shared" si="0"/>
        <v>0.51380000000000003</v>
      </c>
    </row>
    <row r="19" spans="1:10" x14ac:dyDescent="0.25">
      <c r="A19" s="26">
        <f>E19-E18</f>
        <v>1.0999999999999996</v>
      </c>
      <c r="B19" s="3">
        <v>60</v>
      </c>
      <c r="C19" s="57">
        <v>41.59</v>
      </c>
      <c r="D19" s="34">
        <v>30.37</v>
      </c>
      <c r="E19" s="38">
        <v>13.77</v>
      </c>
      <c r="F19" s="39">
        <v>14.61</v>
      </c>
      <c r="G19" s="35">
        <v>11.22</v>
      </c>
      <c r="H19" s="4">
        <v>1.99</v>
      </c>
      <c r="I19" s="4">
        <v>-133.9</v>
      </c>
      <c r="J19" s="44">
        <f t="shared" si="0"/>
        <v>0.50616666666666665</v>
      </c>
    </row>
    <row r="20" spans="1:10" x14ac:dyDescent="0.25">
      <c r="A20" s="26">
        <f>E20-E19</f>
        <v>1.0500000000000007</v>
      </c>
      <c r="B20" s="3">
        <v>70</v>
      </c>
      <c r="C20" s="58">
        <v>46.5</v>
      </c>
      <c r="D20" s="10">
        <v>35.14</v>
      </c>
      <c r="E20" s="40">
        <v>14.82</v>
      </c>
      <c r="F20" s="41">
        <v>18.34</v>
      </c>
      <c r="G20" s="5">
        <v>11.36</v>
      </c>
      <c r="H20" s="5">
        <v>1.98</v>
      </c>
      <c r="I20" s="5">
        <v>-157.80000000000001</v>
      </c>
      <c r="J20" s="46">
        <f t="shared" si="0"/>
        <v>0.502</v>
      </c>
    </row>
    <row r="21" spans="1:10" x14ac:dyDescent="0.25">
      <c r="A21" s="26">
        <f>E21-E20</f>
        <v>1.0099999999999998</v>
      </c>
      <c r="B21" s="3">
        <v>80</v>
      </c>
      <c r="C21" s="57">
        <v>51.51</v>
      </c>
      <c r="D21" s="9">
        <v>39.94</v>
      </c>
      <c r="E21" s="13">
        <v>15.83</v>
      </c>
      <c r="F21" s="17">
        <v>22.28</v>
      </c>
      <c r="G21" s="4">
        <v>11.57</v>
      </c>
      <c r="H21" s="4">
        <v>1.83</v>
      </c>
      <c r="I21" s="4">
        <v>0</v>
      </c>
      <c r="J21" s="44">
        <f t="shared" si="0"/>
        <v>0.49924999999999997</v>
      </c>
    </row>
    <row r="22" spans="1:10" x14ac:dyDescent="0.25">
      <c r="A22" s="26">
        <f t="shared" ref="A22:A23" si="1">E22-E21</f>
        <v>0.90999999999999837</v>
      </c>
      <c r="B22" s="3">
        <v>90</v>
      </c>
      <c r="C22" s="57">
        <v>56.8</v>
      </c>
      <c r="D22" s="9">
        <v>45.04</v>
      </c>
      <c r="E22" s="13">
        <v>16.739999999999998</v>
      </c>
      <c r="F22" s="17">
        <v>26.11</v>
      </c>
      <c r="G22" s="4">
        <v>11.76</v>
      </c>
      <c r="H22" s="4">
        <v>2.19</v>
      </c>
      <c r="I22" s="4">
        <v>0</v>
      </c>
      <c r="J22" s="44">
        <f t="shared" si="0"/>
        <v>0.50044444444444447</v>
      </c>
    </row>
    <row r="23" spans="1:10" x14ac:dyDescent="0.25">
      <c r="A23" s="5">
        <f t="shared" si="1"/>
        <v>0.91000000000000014</v>
      </c>
      <c r="B23" s="3">
        <v>100</v>
      </c>
      <c r="C23" s="58">
        <v>62</v>
      </c>
      <c r="D23" s="10">
        <v>49.98</v>
      </c>
      <c r="E23" s="14">
        <v>17.649999999999999</v>
      </c>
      <c r="F23" s="18">
        <v>30.15</v>
      </c>
      <c r="G23" s="5">
        <v>12.02</v>
      </c>
      <c r="H23" s="5">
        <v>2.1800000000000002</v>
      </c>
      <c r="I23" s="5">
        <v>0</v>
      </c>
      <c r="J23" s="46">
        <f t="shared" si="0"/>
        <v>0.49979999999999997</v>
      </c>
    </row>
    <row r="24" spans="1:10" x14ac:dyDescent="0.25">
      <c r="A24" s="26"/>
      <c r="B24" s="22">
        <v>150</v>
      </c>
      <c r="C24" s="59">
        <f>(C$3*$B24)+C$4</f>
        <v>88.000000000000028</v>
      </c>
      <c r="D24" s="48">
        <f>(D$3*$B24)+D$4</f>
        <v>75.106666666666655</v>
      </c>
      <c r="E24" s="48">
        <f>(E$3*$B24)+E$4</f>
        <v>22.199999999999996</v>
      </c>
      <c r="F24" s="48">
        <f>(F$3*$B24)+F$4</f>
        <v>49.789999999999992</v>
      </c>
      <c r="J24" s="47">
        <f t="shared" si="0"/>
        <v>0.500711111111111</v>
      </c>
    </row>
    <row r="25" spans="1:10" x14ac:dyDescent="0.25">
      <c r="A25" s="26"/>
      <c r="B25" s="22">
        <v>400</v>
      </c>
      <c r="C25" s="59">
        <f t="shared" ref="C25:F25" si="2">(C$3*$B25)+C$4</f>
        <v>218.00000000000006</v>
      </c>
      <c r="D25" s="48">
        <f t="shared" si="2"/>
        <v>200.60666666666663</v>
      </c>
      <c r="E25" s="48">
        <f t="shared" si="2"/>
        <v>44.949999999999967</v>
      </c>
      <c r="F25" s="48">
        <f t="shared" si="2"/>
        <v>148.16499999999996</v>
      </c>
      <c r="J25" s="47">
        <f t="shared" si="0"/>
        <v>0.50151666666666661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4" spans="1:6" x14ac:dyDescent="0.25">
      <c r="E34" s="25" t="s">
        <v>21</v>
      </c>
    </row>
    <row r="35" spans="1:6" x14ac:dyDescent="0.25">
      <c r="E35" s="19" t="s">
        <v>23</v>
      </c>
    </row>
    <row r="36" spans="1:6" x14ac:dyDescent="0.25">
      <c r="E36" s="20">
        <f>INDEX(LINEST(E$40:E$42,($B$40:$B$42)^{1}),1)</f>
        <v>9.0999999999999914E-2</v>
      </c>
    </row>
    <row r="37" spans="1:6" x14ac:dyDescent="0.25">
      <c r="E37" s="21">
        <f>INDEX(LINEST(E$40:E$42,($B$40:$B$42)^{1}),1,2)</f>
        <v>8.550000000000006</v>
      </c>
    </row>
    <row r="39" spans="1:6" x14ac:dyDescent="0.25">
      <c r="A39" s="26"/>
      <c r="B39" s="3">
        <v>70</v>
      </c>
      <c r="C39" s="5">
        <v>55.2</v>
      </c>
      <c r="D39" s="10">
        <v>41.31</v>
      </c>
      <c r="E39" s="14">
        <f>E20</f>
        <v>14.82</v>
      </c>
    </row>
    <row r="40" spans="1:6" x14ac:dyDescent="0.25">
      <c r="A40" s="26">
        <f>E40-E39</f>
        <v>1.0099999999999998</v>
      </c>
      <c r="B40" s="3">
        <v>80</v>
      </c>
      <c r="C40" s="4">
        <f t="shared" ref="C40:D42" si="3">C21</f>
        <v>51.51</v>
      </c>
      <c r="D40" s="9">
        <f t="shared" si="3"/>
        <v>39.94</v>
      </c>
      <c r="E40" s="13">
        <f>E21</f>
        <v>15.83</v>
      </c>
    </row>
    <row r="41" spans="1:6" x14ac:dyDescent="0.25">
      <c r="A41" s="26">
        <f t="shared" ref="A41:A42" si="4">E41-E40</f>
        <v>0.90999999999999837</v>
      </c>
      <c r="B41" s="3">
        <v>90</v>
      </c>
      <c r="C41" s="4">
        <f t="shared" si="3"/>
        <v>56.8</v>
      </c>
      <c r="D41" s="9">
        <f t="shared" si="3"/>
        <v>45.04</v>
      </c>
      <c r="E41" s="13">
        <f>E22</f>
        <v>16.739999999999998</v>
      </c>
    </row>
    <row r="42" spans="1:6" x14ac:dyDescent="0.25">
      <c r="A42" s="5">
        <f t="shared" si="4"/>
        <v>0.91000000000000014</v>
      </c>
      <c r="B42" s="3">
        <v>100</v>
      </c>
      <c r="C42" s="5">
        <f t="shared" si="3"/>
        <v>62</v>
      </c>
      <c r="D42" s="10">
        <f t="shared" si="3"/>
        <v>49.98</v>
      </c>
      <c r="E42" s="14">
        <f>E23</f>
        <v>17.649999999999999</v>
      </c>
    </row>
    <row r="43" spans="1:6" x14ac:dyDescent="0.25">
      <c r="B43" s="3">
        <v>70</v>
      </c>
      <c r="E43" s="23">
        <f>(E$36*$B43)+E$37</f>
        <v>14.92</v>
      </c>
    </row>
    <row r="44" spans="1:6" x14ac:dyDescent="0.25">
      <c r="A44" s="31">
        <f>E44-E43</f>
        <v>0.90999999999999837</v>
      </c>
      <c r="B44" s="3">
        <v>80</v>
      </c>
      <c r="E44" s="23">
        <f t="shared" ref="E44:E46" si="5">(E$36*$B44)+E$37</f>
        <v>15.829999999999998</v>
      </c>
      <c r="F44" s="28">
        <f>E44-E40</f>
        <v>0</v>
      </c>
    </row>
    <row r="45" spans="1:6" x14ac:dyDescent="0.25">
      <c r="A45" s="31">
        <f t="shared" ref="A45:A46" si="6">E45-E44</f>
        <v>0.91000000000000014</v>
      </c>
      <c r="B45" s="3">
        <v>90</v>
      </c>
      <c r="E45" s="23">
        <f t="shared" si="5"/>
        <v>16.739999999999998</v>
      </c>
      <c r="F45" s="28">
        <f t="shared" ref="F45:F46" si="7">E45-E41</f>
        <v>0</v>
      </c>
    </row>
    <row r="46" spans="1:6" x14ac:dyDescent="0.25">
      <c r="A46" s="31">
        <f t="shared" si="6"/>
        <v>0.91000000000000014</v>
      </c>
      <c r="B46" s="3">
        <v>100</v>
      </c>
      <c r="E46" s="23">
        <f t="shared" si="5"/>
        <v>17.649999999999999</v>
      </c>
      <c r="F46" s="28">
        <f t="shared" si="7"/>
        <v>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transitionEntry="1"/>
  <dimension ref="A1:Q46"/>
  <sheetViews>
    <sheetView showGridLines="0" zoomScaleNormal="100" workbookViewId="0"/>
  </sheetViews>
  <sheetFormatPr defaultRowHeight="15" x14ac:dyDescent="0.25"/>
  <cols>
    <col min="2" max="2" width="12.85546875" customWidth="1"/>
    <col min="3" max="3" width="10" customWidth="1"/>
    <col min="4" max="4" width="12" customWidth="1"/>
    <col min="5" max="7" width="9.42578125" customWidth="1"/>
    <col min="8" max="8" width="10.7109375" customWidth="1"/>
    <col min="9" max="9" width="10" customWidth="1"/>
  </cols>
  <sheetData>
    <row r="1" spans="2:17" x14ac:dyDescent="0.25">
      <c r="D1" s="33" t="s">
        <v>4</v>
      </c>
      <c r="E1" s="25" t="s">
        <v>21</v>
      </c>
      <c r="F1" s="25" t="s">
        <v>25</v>
      </c>
      <c r="Q1" s="50" t="s">
        <v>0</v>
      </c>
    </row>
    <row r="2" spans="2:17" x14ac:dyDescent="0.25">
      <c r="C2" s="19" t="s">
        <v>23</v>
      </c>
      <c r="D2" s="32" t="s">
        <v>24</v>
      </c>
      <c r="E2" s="32" t="s">
        <v>24</v>
      </c>
      <c r="F2" s="32" t="s">
        <v>24</v>
      </c>
      <c r="H2" s="51" t="s">
        <v>31</v>
      </c>
      <c r="I2" s="51"/>
      <c r="J2" s="51"/>
      <c r="K2" s="51"/>
      <c r="L2" s="51"/>
      <c r="M2" s="51"/>
      <c r="N2" s="51"/>
    </row>
    <row r="3" spans="2:17" x14ac:dyDescent="0.25">
      <c r="C3" s="20">
        <f>INDEX(LINEST(C$22:C$23,($B$22:$B$23)^{1}),1)</f>
        <v>0.56099999999999983</v>
      </c>
      <c r="D3" s="20">
        <f>INDEX(LINEST(D$21:D$23,($B$21:$B$23)^{1}),1)</f>
        <v>0.55800000000000027</v>
      </c>
      <c r="E3" s="20">
        <f>INDEX(LINEST(E$21:E$23,($B$21:$B$23)^{1}),1)</f>
        <v>0.12150000000000001</v>
      </c>
      <c r="F3" s="20">
        <f>INDEX(LINEST(F$21:F$23,($B$21:$B$23)^{1}),1)</f>
        <v>0.42149999999999987</v>
      </c>
      <c r="H3" s="52" t="s">
        <v>33</v>
      </c>
    </row>
    <row r="4" spans="2:17" x14ac:dyDescent="0.25">
      <c r="C4" s="21">
        <f>INDEX(LINEST(C$22:C$23,($B$22:$B$23)^{1}),1,2)</f>
        <v>12.900000000000006</v>
      </c>
      <c r="D4" s="21">
        <f>INDEX(LINEST(D$21:D$23,($B$21:$B$23)^{1}),1,2)</f>
        <v>0.33999999999997499</v>
      </c>
      <c r="E4" s="21">
        <f>INDEX(LINEST(E$21:E$23,($B$21:$B$23)^{1}),1,2)</f>
        <v>8.3083333333333353</v>
      </c>
      <c r="F4" s="21">
        <f>INDEX(LINEST(F$21:F$23,($B$21:$B$23)^{1}),1,2)</f>
        <v>-9.5249999999999915</v>
      </c>
      <c r="H4" s="52"/>
    </row>
    <row r="6" spans="2:17" x14ac:dyDescent="0.25">
      <c r="B6" s="1" t="s">
        <v>26</v>
      </c>
      <c r="C6" s="1" t="s">
        <v>15</v>
      </c>
      <c r="D6" s="1"/>
      <c r="E6" s="1"/>
      <c r="F6" s="1"/>
      <c r="G6" s="1"/>
      <c r="H6" s="1"/>
      <c r="I6" s="1"/>
      <c r="J6" s="1"/>
    </row>
    <row r="7" spans="2:17" x14ac:dyDescent="0.25">
      <c r="B7" s="1">
        <v>2151</v>
      </c>
      <c r="C7" s="62" t="s">
        <v>3</v>
      </c>
      <c r="D7" s="7" t="s">
        <v>4</v>
      </c>
      <c r="E7" s="11" t="s">
        <v>5</v>
      </c>
      <c r="F7" s="15" t="s">
        <v>6</v>
      </c>
      <c r="G7" s="1" t="s">
        <v>7</v>
      </c>
      <c r="H7" s="1" t="s">
        <v>8</v>
      </c>
      <c r="I7" s="1" t="s">
        <v>9</v>
      </c>
      <c r="J7" s="45" t="s">
        <v>28</v>
      </c>
    </row>
    <row r="8" spans="2:17" x14ac:dyDescent="0.25">
      <c r="B8" s="2" t="s">
        <v>10</v>
      </c>
      <c r="C8" s="63" t="s">
        <v>11</v>
      </c>
      <c r="D8" s="8" t="s">
        <v>12</v>
      </c>
      <c r="E8" s="12" t="s">
        <v>11</v>
      </c>
      <c r="F8" s="16" t="s">
        <v>11</v>
      </c>
      <c r="G8" s="2" t="s">
        <v>11</v>
      </c>
      <c r="H8" s="2" t="s">
        <v>11</v>
      </c>
      <c r="I8" s="2" t="s">
        <v>11</v>
      </c>
      <c r="J8" s="45" t="s">
        <v>29</v>
      </c>
    </row>
    <row r="9" spans="2:17" x14ac:dyDescent="0.25">
      <c r="B9" s="3">
        <v>1</v>
      </c>
      <c r="C9" s="57">
        <v>14.29</v>
      </c>
      <c r="D9" s="9">
        <v>2.1</v>
      </c>
      <c r="E9" s="13">
        <v>0.7</v>
      </c>
      <c r="F9" s="17">
        <v>-0.05</v>
      </c>
      <c r="G9" s="4">
        <v>12.19</v>
      </c>
      <c r="H9" s="4">
        <v>1.45</v>
      </c>
      <c r="I9" s="4">
        <v>-2</v>
      </c>
      <c r="J9" s="44">
        <f t="shared" ref="J9:J25" si="0">D9/$B9</f>
        <v>2.1</v>
      </c>
    </row>
    <row r="10" spans="2:17" x14ac:dyDescent="0.25">
      <c r="B10" s="3">
        <v>2</v>
      </c>
      <c r="C10" s="57">
        <v>15.5</v>
      </c>
      <c r="D10" s="9">
        <v>3.36</v>
      </c>
      <c r="E10" s="13">
        <v>1.65</v>
      </c>
      <c r="F10" s="17">
        <v>-0.05</v>
      </c>
      <c r="G10" s="4">
        <v>12.14</v>
      </c>
      <c r="H10" s="4">
        <v>1.76</v>
      </c>
      <c r="I10" s="4">
        <v>-3.1</v>
      </c>
      <c r="J10" s="44">
        <f t="shared" si="0"/>
        <v>1.68</v>
      </c>
    </row>
    <row r="11" spans="2:17" x14ac:dyDescent="0.25">
      <c r="B11" s="3">
        <v>3</v>
      </c>
      <c r="C11" s="58">
        <v>16.89</v>
      </c>
      <c r="D11" s="10">
        <v>4.74</v>
      </c>
      <c r="E11" s="14">
        <v>2.87</v>
      </c>
      <c r="F11" s="18">
        <v>-0.05</v>
      </c>
      <c r="G11" s="5">
        <v>12.15</v>
      </c>
      <c r="H11" s="5">
        <v>1.92</v>
      </c>
      <c r="I11" s="5">
        <v>-4.5999999999999996</v>
      </c>
      <c r="J11" s="46">
        <f t="shared" si="0"/>
        <v>1.58</v>
      </c>
    </row>
    <row r="12" spans="2:17" x14ac:dyDescent="0.25">
      <c r="B12" s="3">
        <v>4</v>
      </c>
      <c r="C12" s="57">
        <v>18.510000000000002</v>
      </c>
      <c r="D12" s="9">
        <v>6.37</v>
      </c>
      <c r="E12" s="13">
        <v>4.17</v>
      </c>
      <c r="F12" s="17">
        <v>0.05</v>
      </c>
      <c r="G12" s="4">
        <v>12.14</v>
      </c>
      <c r="H12" s="4">
        <v>2.15</v>
      </c>
      <c r="I12" s="4">
        <v>-6</v>
      </c>
      <c r="J12" s="44">
        <f t="shared" si="0"/>
        <v>1.5925</v>
      </c>
    </row>
    <row r="13" spans="2:17" x14ac:dyDescent="0.25">
      <c r="B13" s="3">
        <v>5</v>
      </c>
      <c r="C13" s="57">
        <v>19.600000000000001</v>
      </c>
      <c r="D13" s="9">
        <v>7.54</v>
      </c>
      <c r="E13" s="13">
        <v>5.21</v>
      </c>
      <c r="F13" s="17">
        <v>0.1</v>
      </c>
      <c r="G13" s="4">
        <v>12.06</v>
      </c>
      <c r="H13" s="4">
        <v>2.23</v>
      </c>
      <c r="I13" s="4">
        <v>-7.8</v>
      </c>
      <c r="J13" s="44">
        <f t="shared" si="0"/>
        <v>1.508</v>
      </c>
    </row>
    <row r="14" spans="2:17" x14ac:dyDescent="0.25">
      <c r="B14" s="3">
        <v>10</v>
      </c>
      <c r="C14" s="58">
        <v>22.5</v>
      </c>
      <c r="D14" s="10">
        <v>10.44</v>
      </c>
      <c r="E14" s="14">
        <v>7.13</v>
      </c>
      <c r="F14" s="18">
        <v>0.87</v>
      </c>
      <c r="G14" s="5">
        <v>12.06</v>
      </c>
      <c r="H14" s="5">
        <v>2.44</v>
      </c>
      <c r="I14" s="5">
        <v>-16.7</v>
      </c>
      <c r="J14" s="46">
        <f t="shared" si="0"/>
        <v>1.044</v>
      </c>
    </row>
    <row r="15" spans="2:17" x14ac:dyDescent="0.25">
      <c r="B15" s="3">
        <v>20</v>
      </c>
      <c r="C15" s="57">
        <v>26.91</v>
      </c>
      <c r="D15" s="9">
        <v>14.98</v>
      </c>
      <c r="E15" s="13">
        <v>9.4700000000000006</v>
      </c>
      <c r="F15" s="17">
        <v>3.07</v>
      </c>
      <c r="G15" s="4">
        <v>11.93</v>
      </c>
      <c r="H15" s="4">
        <v>2.44</v>
      </c>
      <c r="I15" s="4">
        <v>-36.4</v>
      </c>
      <c r="J15" s="44">
        <f t="shared" si="0"/>
        <v>0.749</v>
      </c>
    </row>
    <row r="16" spans="2:17" x14ac:dyDescent="0.25">
      <c r="B16" s="3">
        <v>30</v>
      </c>
      <c r="C16" s="57">
        <v>31.21</v>
      </c>
      <c r="D16" s="9">
        <v>19.260000000000002</v>
      </c>
      <c r="E16" s="36">
        <v>11.15</v>
      </c>
      <c r="F16" s="37">
        <v>5.62</v>
      </c>
      <c r="G16" s="4">
        <v>11.95</v>
      </c>
      <c r="H16" s="4">
        <v>2.4900000000000002</v>
      </c>
      <c r="I16" s="4">
        <v>-57.2</v>
      </c>
      <c r="J16" s="44">
        <f t="shared" si="0"/>
        <v>0.64200000000000002</v>
      </c>
    </row>
    <row r="17" spans="1:10" x14ac:dyDescent="0.25">
      <c r="B17" s="3">
        <v>40</v>
      </c>
      <c r="C17" s="57">
        <v>35.700000000000003</v>
      </c>
      <c r="D17" s="34">
        <v>23.83</v>
      </c>
      <c r="E17" s="36">
        <v>12.71</v>
      </c>
      <c r="F17" s="37">
        <v>8.3800000000000008</v>
      </c>
      <c r="G17" s="35">
        <v>11.87</v>
      </c>
      <c r="H17" s="4">
        <v>2.74</v>
      </c>
      <c r="I17" s="4">
        <v>-79.7</v>
      </c>
      <c r="J17" s="44">
        <f t="shared" si="0"/>
        <v>0.59575</v>
      </c>
    </row>
    <row r="18" spans="1:10" x14ac:dyDescent="0.25">
      <c r="A18" s="26">
        <f>E18-E17</f>
        <v>1.5</v>
      </c>
      <c r="B18" s="3">
        <v>50</v>
      </c>
      <c r="C18" s="57">
        <v>40.909999999999997</v>
      </c>
      <c r="D18" s="9">
        <v>28.96</v>
      </c>
      <c r="E18" s="42">
        <v>14.21</v>
      </c>
      <c r="F18" s="43">
        <v>11.86</v>
      </c>
      <c r="G18" s="4">
        <v>11.95</v>
      </c>
      <c r="H18" s="4">
        <v>2.89</v>
      </c>
      <c r="I18" s="4">
        <v>-105.5</v>
      </c>
      <c r="J18" s="44">
        <f t="shared" si="0"/>
        <v>0.57920000000000005</v>
      </c>
    </row>
    <row r="19" spans="1:10" x14ac:dyDescent="0.25">
      <c r="A19" s="26">
        <f>E19-E18</f>
        <v>1.3499999999999996</v>
      </c>
      <c r="B19" s="3">
        <v>60</v>
      </c>
      <c r="C19" s="57">
        <v>46.2</v>
      </c>
      <c r="D19" s="34">
        <v>34.119999999999997</v>
      </c>
      <c r="E19" s="38">
        <v>15.56</v>
      </c>
      <c r="F19" s="39">
        <v>15.79</v>
      </c>
      <c r="G19" s="35">
        <v>12.08</v>
      </c>
      <c r="H19" s="4">
        <v>2.77</v>
      </c>
      <c r="I19" s="4">
        <v>-131.9</v>
      </c>
      <c r="J19" s="44">
        <f t="shared" si="0"/>
        <v>0.56866666666666665</v>
      </c>
    </row>
    <row r="20" spans="1:10" x14ac:dyDescent="0.25">
      <c r="A20" s="26">
        <f>E20-E19</f>
        <v>1.2200000000000006</v>
      </c>
      <c r="B20" s="3">
        <v>70</v>
      </c>
      <c r="C20" s="58">
        <v>51.5</v>
      </c>
      <c r="D20" s="10">
        <v>39.270000000000003</v>
      </c>
      <c r="E20" s="40">
        <v>16.78</v>
      </c>
      <c r="F20" s="41">
        <v>19.670000000000002</v>
      </c>
      <c r="G20" s="5">
        <v>12.23</v>
      </c>
      <c r="H20" s="5">
        <v>2.82</v>
      </c>
      <c r="I20" s="5">
        <v>-157.1</v>
      </c>
      <c r="J20" s="46">
        <f t="shared" si="0"/>
        <v>0.56100000000000005</v>
      </c>
    </row>
    <row r="21" spans="1:10" x14ac:dyDescent="0.25">
      <c r="A21" s="26">
        <f>E21-E20</f>
        <v>1.1999999999999993</v>
      </c>
      <c r="B21" s="3">
        <v>80</v>
      </c>
      <c r="C21" s="57">
        <v>57.31</v>
      </c>
      <c r="D21" s="9">
        <v>44.87</v>
      </c>
      <c r="E21" s="13">
        <v>17.98</v>
      </c>
      <c r="F21" s="17">
        <v>24.12</v>
      </c>
      <c r="G21" s="4">
        <v>12.44</v>
      </c>
      <c r="H21" s="4">
        <v>2.77</v>
      </c>
      <c r="I21" s="4">
        <v>0</v>
      </c>
      <c r="J21" s="44">
        <f t="shared" si="0"/>
        <v>0.56087500000000001</v>
      </c>
    </row>
    <row r="22" spans="1:10" x14ac:dyDescent="0.25">
      <c r="A22" s="26">
        <f t="shared" ref="A22:A23" si="1">E22-E21</f>
        <v>1.3599999999999994</v>
      </c>
      <c r="B22" s="3">
        <v>90</v>
      </c>
      <c r="C22" s="57">
        <v>63.39</v>
      </c>
      <c r="D22" s="9">
        <v>50.78</v>
      </c>
      <c r="E22" s="13">
        <v>19.34</v>
      </c>
      <c r="F22" s="17">
        <v>28.56</v>
      </c>
      <c r="G22" s="4">
        <v>12.61</v>
      </c>
      <c r="H22" s="4">
        <v>2.88</v>
      </c>
      <c r="I22" s="4">
        <v>0</v>
      </c>
      <c r="J22" s="44">
        <f t="shared" si="0"/>
        <v>0.56422222222222218</v>
      </c>
    </row>
    <row r="23" spans="1:10" x14ac:dyDescent="0.25">
      <c r="A23" s="5">
        <f t="shared" si="1"/>
        <v>1.0700000000000003</v>
      </c>
      <c r="B23" s="3">
        <v>100</v>
      </c>
      <c r="C23" s="58">
        <v>69</v>
      </c>
      <c r="D23" s="10">
        <v>56.03</v>
      </c>
      <c r="E23" s="14">
        <v>20.41</v>
      </c>
      <c r="F23" s="18">
        <v>32.549999999999997</v>
      </c>
      <c r="G23" s="5">
        <v>12.97</v>
      </c>
      <c r="H23" s="5">
        <v>3.07</v>
      </c>
      <c r="I23" s="5">
        <v>0</v>
      </c>
      <c r="J23" s="46">
        <f t="shared" si="0"/>
        <v>0.56030000000000002</v>
      </c>
    </row>
    <row r="24" spans="1:10" x14ac:dyDescent="0.25">
      <c r="A24" s="26"/>
      <c r="B24" s="22">
        <v>150</v>
      </c>
      <c r="C24" s="59">
        <f>(C$3*$B24)+C$4</f>
        <v>97.049999999999983</v>
      </c>
      <c r="D24" s="48">
        <f>(D$3*$B24)+D$4</f>
        <v>84.04000000000002</v>
      </c>
      <c r="E24" s="48">
        <f>(E$3*$B24)+E$4</f>
        <v>26.533333333333339</v>
      </c>
      <c r="F24" s="48">
        <f>(F$3*$B24)+F$4</f>
        <v>53.699999999999989</v>
      </c>
      <c r="J24" s="47">
        <f t="shared" si="0"/>
        <v>0.5602666666666668</v>
      </c>
    </row>
    <row r="25" spans="1:10" x14ac:dyDescent="0.25">
      <c r="A25" s="26"/>
      <c r="B25" s="22">
        <v>400</v>
      </c>
      <c r="C25" s="59">
        <f t="shared" ref="C25:F25" si="2">(C$3*$B25)+C$4</f>
        <v>237.29999999999993</v>
      </c>
      <c r="D25" s="48">
        <f t="shared" si="2"/>
        <v>223.54000000000008</v>
      </c>
      <c r="E25" s="48">
        <f t="shared" si="2"/>
        <v>56.908333333333339</v>
      </c>
      <c r="F25" s="48">
        <f t="shared" si="2"/>
        <v>159.07499999999993</v>
      </c>
      <c r="J25" s="47">
        <f t="shared" si="0"/>
        <v>0.55885000000000018</v>
      </c>
    </row>
    <row r="26" spans="1:10" x14ac:dyDescent="0.25">
      <c r="C26" s="60"/>
    </row>
    <row r="27" spans="1:10" x14ac:dyDescent="0.25">
      <c r="B27" s="49" t="s">
        <v>43</v>
      </c>
      <c r="C27" s="61">
        <v>97.049999999999983</v>
      </c>
      <c r="D27" s="55">
        <v>84.04000000000002</v>
      </c>
      <c r="E27" s="55">
        <v>26.533333333333339</v>
      </c>
      <c r="F27" s="55">
        <v>53.699999999999989</v>
      </c>
      <c r="J27" s="56">
        <v>0.5602666666666668</v>
      </c>
    </row>
    <row r="28" spans="1:10" x14ac:dyDescent="0.25">
      <c r="B28" s="49" t="s">
        <v>44</v>
      </c>
      <c r="C28" s="61">
        <v>237.29999999999993</v>
      </c>
      <c r="D28" s="55">
        <v>223.54000000000008</v>
      </c>
      <c r="E28" s="55">
        <v>56.908333333333339</v>
      </c>
      <c r="F28" s="55">
        <v>159.07499999999993</v>
      </c>
      <c r="J28" s="56">
        <v>0.55885000000000018</v>
      </c>
    </row>
    <row r="34" spans="1:6" x14ac:dyDescent="0.25">
      <c r="E34" s="25" t="s">
        <v>21</v>
      </c>
    </row>
    <row r="35" spans="1:6" x14ac:dyDescent="0.25">
      <c r="E35" s="19" t="s">
        <v>23</v>
      </c>
    </row>
    <row r="36" spans="1:6" x14ac:dyDescent="0.25">
      <c r="E36" s="20">
        <f>INDEX(LINEST(E$40:E$42,($B$40:$B$42)^{1}),1)</f>
        <v>0.12150000000000001</v>
      </c>
    </row>
    <row r="37" spans="1:6" x14ac:dyDescent="0.25">
      <c r="E37" s="21">
        <f>INDEX(LINEST(E$40:E$42,($B$40:$B$42)^{1}),1,2)</f>
        <v>8.3083333333333353</v>
      </c>
    </row>
    <row r="39" spans="1:6" x14ac:dyDescent="0.25">
      <c r="A39" s="26"/>
      <c r="B39" s="3">
        <v>70</v>
      </c>
      <c r="C39" s="5">
        <v>55.2</v>
      </c>
      <c r="D39" s="10">
        <v>41.31</v>
      </c>
      <c r="E39" s="14">
        <f>E20</f>
        <v>16.78</v>
      </c>
    </row>
    <row r="40" spans="1:6" x14ac:dyDescent="0.25">
      <c r="A40" s="26">
        <f>E40-E39</f>
        <v>1.1999999999999993</v>
      </c>
      <c r="B40" s="3">
        <v>80</v>
      </c>
      <c r="C40" s="4">
        <f t="shared" ref="C40:D42" si="3">C21</f>
        <v>57.31</v>
      </c>
      <c r="D40" s="9">
        <f t="shared" si="3"/>
        <v>44.87</v>
      </c>
      <c r="E40" s="13">
        <f>E21</f>
        <v>17.98</v>
      </c>
    </row>
    <row r="41" spans="1:6" x14ac:dyDescent="0.25">
      <c r="A41" s="26">
        <f t="shared" ref="A41:A42" si="4">E41-E40</f>
        <v>1.3599999999999994</v>
      </c>
      <c r="B41" s="3">
        <v>90</v>
      </c>
      <c r="C41" s="4">
        <f t="shared" si="3"/>
        <v>63.39</v>
      </c>
      <c r="D41" s="9">
        <f t="shared" si="3"/>
        <v>50.78</v>
      </c>
      <c r="E41" s="13">
        <f>E22</f>
        <v>19.34</v>
      </c>
    </row>
    <row r="42" spans="1:6" x14ac:dyDescent="0.25">
      <c r="A42" s="5">
        <f t="shared" si="4"/>
        <v>1.0700000000000003</v>
      </c>
      <c r="B42" s="3">
        <v>100</v>
      </c>
      <c r="C42" s="5">
        <f t="shared" si="3"/>
        <v>69</v>
      </c>
      <c r="D42" s="10">
        <f t="shared" si="3"/>
        <v>56.03</v>
      </c>
      <c r="E42" s="14">
        <f>E23</f>
        <v>20.41</v>
      </c>
    </row>
    <row r="43" spans="1:6" x14ac:dyDescent="0.25">
      <c r="B43" s="3">
        <v>70</v>
      </c>
      <c r="E43" s="23">
        <f>(E$36*$B43)+E$37</f>
        <v>16.813333333333336</v>
      </c>
    </row>
    <row r="44" spans="1:6" x14ac:dyDescent="0.25">
      <c r="A44" s="31">
        <f>E44-E43</f>
        <v>1.2149999999999999</v>
      </c>
      <c r="B44" s="3">
        <v>80</v>
      </c>
      <c r="E44" s="23">
        <f t="shared" ref="E44:E46" si="5">(E$36*$B44)+E$37</f>
        <v>18.028333333333336</v>
      </c>
      <c r="F44" s="28">
        <f>E44-E40</f>
        <v>4.833333333333556E-2</v>
      </c>
    </row>
    <row r="45" spans="1:6" x14ac:dyDescent="0.25">
      <c r="A45" s="31">
        <f t="shared" ref="A45:A46" si="6">E45-E44</f>
        <v>1.2149999999999999</v>
      </c>
      <c r="B45" s="3">
        <v>90</v>
      </c>
      <c r="E45" s="23">
        <f t="shared" si="5"/>
        <v>19.243333333333336</v>
      </c>
      <c r="F45" s="28">
        <f t="shared" ref="F45:F46" si="7">E45-E41</f>
        <v>-9.6666666666664014E-2</v>
      </c>
    </row>
    <row r="46" spans="1:6" x14ac:dyDescent="0.25">
      <c r="A46" s="31">
        <f t="shared" si="6"/>
        <v>1.2149999999999999</v>
      </c>
      <c r="B46" s="3">
        <v>100</v>
      </c>
      <c r="E46" s="23">
        <f t="shared" si="5"/>
        <v>20.458333333333336</v>
      </c>
      <c r="F46" s="28">
        <f t="shared" si="7"/>
        <v>4.833333333333556E-2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3531 (3)</vt:lpstr>
      <vt:lpstr>3531 (2)</vt:lpstr>
      <vt:lpstr>2151 (2)</vt:lpstr>
      <vt:lpstr>readme</vt:lpstr>
      <vt:lpstr>misc</vt:lpstr>
      <vt:lpstr>compare</vt:lpstr>
      <vt:lpstr>1497</vt:lpstr>
      <vt:lpstr>3531</vt:lpstr>
      <vt:lpstr>2151</vt:lpstr>
      <vt:lpstr>3253</vt:lpstr>
      <vt:lpstr>3509</vt:lpstr>
      <vt:lpstr>3388</vt:lpstr>
      <vt:lpstr>3533</vt:lpstr>
      <vt:lpstr>3542</vt:lpstr>
      <vt:lpstr>3553 </vt:lpstr>
      <vt:lpstr>3391</vt:lpstr>
      <vt:lpstr>3545</vt:lpstr>
      <vt:lpstr>3651</vt:lpstr>
      <vt:lpstr>misc!Print_Area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Kevin Stillwell</cp:lastModifiedBy>
  <cp:lastPrinted>2020-01-17T00:58:30Z</cp:lastPrinted>
  <dcterms:created xsi:type="dcterms:W3CDTF">2020-01-14T01:33:38Z</dcterms:created>
  <dcterms:modified xsi:type="dcterms:W3CDTF">2020-05-21T04:09:34Z</dcterms:modified>
</cp:coreProperties>
</file>