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wamp\jaguar_vdb\vdb2\vdb\excel\"/>
    </mc:Choice>
  </mc:AlternateContent>
  <xr:revisionPtr revIDLastSave="0" documentId="13_ncr:1_{15387908-DE9C-4640-A709-487705B2FA84}" xr6:coauthVersionLast="47" xr6:coauthVersionMax="47" xr10:uidLastSave="{00000000-0000-0000-0000-000000000000}"/>
  <bookViews>
    <workbookView xWindow="-120" yWindow="-120" windowWidth="24240" windowHeight="13140" tabRatio="722" xr2:uid="{82134B21-ECBE-4B84-ACE3-108AEE4F32D9}"/>
  </bookViews>
  <sheets>
    <sheet name="new_linear_targ_01" sheetId="19" r:id="rId1"/>
    <sheet name="4_increm_targets_vdb(bu)" sheetId="17" r:id="rId2"/>
    <sheet name="4_increm_targets_vdb" sheetId="16" r:id="rId3"/>
    <sheet name="4_increm_targets_vdb_02" sheetId="18" r:id="rId4"/>
    <sheet name="4_increm_targets" sheetId="15" r:id="rId5"/>
    <sheet name="old_146_103" sheetId="9" r:id="rId6"/>
    <sheet name="old_109_103" sheetId="10" r:id="rId7"/>
    <sheet name="old_109_146" sheetId="11" r:id="rId8"/>
    <sheet name="old_109_103_lreg" sheetId="14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61" i="19" l="1"/>
  <c r="AB62" i="19" s="1"/>
  <c r="Y61" i="19"/>
  <c r="Y62" i="19" s="1"/>
  <c r="E52" i="19"/>
  <c r="E53" i="19" s="1"/>
  <c r="E54" i="19" s="1"/>
  <c r="E55" i="19" s="1"/>
  <c r="E56" i="19" s="1"/>
  <c r="AH37" i="19"/>
  <c r="AH38" i="19" s="1"/>
  <c r="AH39" i="19" s="1"/>
  <c r="AH40" i="19" s="1"/>
  <c r="AH41" i="19" s="1"/>
  <c r="AH42" i="19" s="1"/>
  <c r="AH43" i="19" s="1"/>
  <c r="AH35" i="19"/>
  <c r="AH34" i="19" s="1"/>
  <c r="AH33" i="19" s="1"/>
  <c r="AH32" i="19" s="1"/>
  <c r="AH31" i="19" s="1"/>
  <c r="AH30" i="19" s="1"/>
  <c r="AH29" i="19" s="1"/>
  <c r="V1" i="19"/>
  <c r="E53" i="18"/>
  <c r="E54" i="18" s="1"/>
  <c r="E55" i="18" s="1"/>
  <c r="E56" i="18" s="1"/>
  <c r="E52" i="18"/>
  <c r="AH37" i="18"/>
  <c r="AH38" i="18" s="1"/>
  <c r="AH39" i="18" s="1"/>
  <c r="AH40" i="18" s="1"/>
  <c r="AH41" i="18" s="1"/>
  <c r="AH42" i="18" s="1"/>
  <c r="AH43" i="18" s="1"/>
  <c r="AH35" i="18"/>
  <c r="AH34" i="18" s="1"/>
  <c r="AH33" i="18" s="1"/>
  <c r="AH32" i="18" s="1"/>
  <c r="AH31" i="18" s="1"/>
  <c r="AH30" i="18" s="1"/>
  <c r="AH29" i="18" s="1"/>
  <c r="AB61" i="18"/>
  <c r="AB62" i="18" s="1"/>
  <c r="Y61" i="18"/>
  <c r="Z61" i="18" s="1"/>
  <c r="V1" i="18"/>
  <c r="AF37" i="16"/>
  <c r="AF38" i="16" s="1"/>
  <c r="AF39" i="16" s="1"/>
  <c r="AF40" i="16" s="1"/>
  <c r="AF41" i="16" s="1"/>
  <c r="AF42" i="16" s="1"/>
  <c r="AF43" i="16" s="1"/>
  <c r="AF35" i="16"/>
  <c r="AF34" i="16"/>
  <c r="AF33" i="16" s="1"/>
  <c r="AF32" i="16" s="1"/>
  <c r="AF31" i="16" s="1"/>
  <c r="AF30" i="16" s="1"/>
  <c r="AF29" i="16" s="1"/>
  <c r="AB63" i="19" l="1"/>
  <c r="AC62" i="19"/>
  <c r="Y63" i="19"/>
  <c r="Z62" i="19"/>
  <c r="Z61" i="19"/>
  <c r="AC61" i="19"/>
  <c r="Y62" i="18"/>
  <c r="Y63" i="18" s="1"/>
  <c r="Z63" i="18" s="1"/>
  <c r="AB63" i="18"/>
  <c r="AC62" i="18"/>
  <c r="Y64" i="18"/>
  <c r="AC61" i="18"/>
  <c r="AA30" i="16"/>
  <c r="AB30" i="16" s="1"/>
  <c r="X30" i="16"/>
  <c r="X31" i="16" s="1"/>
  <c r="V1" i="16"/>
  <c r="E26" i="17"/>
  <c r="E27" i="17" s="1"/>
  <c r="E28" i="17" s="1"/>
  <c r="E29" i="17" s="1"/>
  <c r="E30" i="17" s="1"/>
  <c r="P19" i="15" a="1"/>
  <c r="P19" i="15" s="1"/>
  <c r="P18" i="15" a="1"/>
  <c r="P18" i="15" s="1"/>
  <c r="M16" i="15"/>
  <c r="M17" i="15"/>
  <c r="M18" i="15"/>
  <c r="M19" i="15"/>
  <c r="M20" i="15"/>
  <c r="M21" i="15"/>
  <c r="M22" i="15"/>
  <c r="M23" i="15"/>
  <c r="M24" i="15"/>
  <c r="M15" i="15"/>
  <c r="Z63" i="19" l="1"/>
  <c r="Y64" i="19"/>
  <c r="AC63" i="19"/>
  <c r="AB64" i="19"/>
  <c r="Z62" i="18"/>
  <c r="Z64" i="18"/>
  <c r="Y65" i="18"/>
  <c r="AC63" i="18"/>
  <c r="AB64" i="18"/>
  <c r="AA31" i="16"/>
  <c r="AB31" i="16" s="1"/>
  <c r="X32" i="16"/>
  <c r="Y31" i="16"/>
  <c r="Y30" i="16"/>
  <c r="E52" i="16"/>
  <c r="E53" i="16" s="1"/>
  <c r="E54" i="16" s="1"/>
  <c r="E55" i="16" s="1"/>
  <c r="E56" i="16" s="1"/>
  <c r="N46" i="15"/>
  <c r="O46" i="15"/>
  <c r="P46" i="15"/>
  <c r="N47" i="15"/>
  <c r="O47" i="15"/>
  <c r="P47" i="15"/>
  <c r="N48" i="15"/>
  <c r="O48" i="15"/>
  <c r="P48" i="15"/>
  <c r="N49" i="15"/>
  <c r="O49" i="15"/>
  <c r="P49" i="15"/>
  <c r="N50" i="15"/>
  <c r="O50" i="15"/>
  <c r="P50" i="15"/>
  <c r="N51" i="15"/>
  <c r="O51" i="15"/>
  <c r="P51" i="15"/>
  <c r="N52" i="15"/>
  <c r="O52" i="15"/>
  <c r="P52" i="15"/>
  <c r="N53" i="15"/>
  <c r="O53" i="15"/>
  <c r="P53" i="15"/>
  <c r="N54" i="15"/>
  <c r="O54" i="15"/>
  <c r="P54" i="15"/>
  <c r="F15" i="15"/>
  <c r="G15" i="15" s="1"/>
  <c r="I15" i="15"/>
  <c r="K15" i="15"/>
  <c r="F16" i="15"/>
  <c r="G16" i="15" s="1"/>
  <c r="I16" i="15"/>
  <c r="K16" i="15"/>
  <c r="F17" i="15"/>
  <c r="G17" i="15" s="1"/>
  <c r="I17" i="15"/>
  <c r="K17" i="15"/>
  <c r="F18" i="15"/>
  <c r="G18" i="15"/>
  <c r="I18" i="15"/>
  <c r="K18" i="15"/>
  <c r="F19" i="15"/>
  <c r="G19" i="15" s="1"/>
  <c r="I19" i="15"/>
  <c r="K19" i="15"/>
  <c r="F20" i="15"/>
  <c r="G20" i="15" s="1"/>
  <c r="I20" i="15"/>
  <c r="K20" i="15"/>
  <c r="F21" i="15"/>
  <c r="G21" i="15" s="1"/>
  <c r="I21" i="15"/>
  <c r="K21" i="15"/>
  <c r="F22" i="15"/>
  <c r="G22" i="15" s="1"/>
  <c r="I22" i="15"/>
  <c r="K22" i="15"/>
  <c r="F23" i="15"/>
  <c r="G23" i="15"/>
  <c r="I23" i="15"/>
  <c r="K23" i="15"/>
  <c r="F24" i="15"/>
  <c r="G24" i="15" s="1"/>
  <c r="I24" i="15"/>
  <c r="K24" i="15"/>
  <c r="D35" i="15"/>
  <c r="D36" i="15" s="1"/>
  <c r="D37" i="15" s="1"/>
  <c r="D38" i="15" s="1"/>
  <c r="D39" i="15" s="1"/>
  <c r="D40" i="15" s="1"/>
  <c r="D41" i="15" s="1"/>
  <c r="D42" i="15" s="1"/>
  <c r="D43" i="15" s="1"/>
  <c r="M34" i="15"/>
  <c r="N34" i="15"/>
  <c r="O34" i="15"/>
  <c r="P34" i="15"/>
  <c r="X34" i="15"/>
  <c r="Y34" i="15"/>
  <c r="Z34" i="15"/>
  <c r="AA34" i="15"/>
  <c r="M35" i="15"/>
  <c r="N35" i="15"/>
  <c r="O35" i="15"/>
  <c r="P35" i="15"/>
  <c r="X35" i="15"/>
  <c r="Y35" i="15"/>
  <c r="Z35" i="15"/>
  <c r="AA35" i="15"/>
  <c r="M36" i="15"/>
  <c r="N36" i="15"/>
  <c r="O36" i="15"/>
  <c r="P36" i="15"/>
  <c r="X36" i="15"/>
  <c r="Y36" i="15"/>
  <c r="Z36" i="15"/>
  <c r="AA36" i="15"/>
  <c r="M37" i="15"/>
  <c r="N37" i="15"/>
  <c r="O37" i="15"/>
  <c r="P37" i="15"/>
  <c r="X37" i="15"/>
  <c r="Y37" i="15"/>
  <c r="Z37" i="15"/>
  <c r="AA37" i="15"/>
  <c r="M38" i="15"/>
  <c r="N38" i="15"/>
  <c r="O38" i="15"/>
  <c r="P38" i="15"/>
  <c r="X38" i="15"/>
  <c r="Y38" i="15"/>
  <c r="Z38" i="15"/>
  <c r="AA38" i="15"/>
  <c r="M39" i="15"/>
  <c r="N39" i="15"/>
  <c r="O39" i="15"/>
  <c r="P39" i="15"/>
  <c r="X39" i="15"/>
  <c r="Y39" i="15"/>
  <c r="Z39" i="15"/>
  <c r="AA39" i="15"/>
  <c r="M40" i="15"/>
  <c r="N40" i="15"/>
  <c r="O40" i="15"/>
  <c r="P40" i="15"/>
  <c r="X40" i="15"/>
  <c r="Y40" i="15"/>
  <c r="Z40" i="15"/>
  <c r="AA40" i="15"/>
  <c r="M41" i="15"/>
  <c r="N41" i="15"/>
  <c r="O41" i="15"/>
  <c r="P41" i="15"/>
  <c r="X41" i="15"/>
  <c r="Y41" i="15"/>
  <c r="Z41" i="15"/>
  <c r="AA41" i="15"/>
  <c r="M42" i="15"/>
  <c r="N42" i="15"/>
  <c r="O42" i="15"/>
  <c r="P42" i="15"/>
  <c r="X42" i="15"/>
  <c r="Y42" i="15"/>
  <c r="Z42" i="15"/>
  <c r="AA42" i="15"/>
  <c r="M46" i="15"/>
  <c r="M47" i="15"/>
  <c r="M48" i="15"/>
  <c r="M49" i="15"/>
  <c r="M50" i="15"/>
  <c r="M51" i="15"/>
  <c r="M52" i="15"/>
  <c r="M53" i="15"/>
  <c r="M54" i="15"/>
  <c r="BA84" i="14"/>
  <c r="BA85" i="14"/>
  <c r="BA86" i="14"/>
  <c r="BA87" i="14"/>
  <c r="BA116" i="14"/>
  <c r="BA117" i="14"/>
  <c r="BA118" i="14"/>
  <c r="BA119" i="14"/>
  <c r="BA115" i="14"/>
  <c r="BA114" i="14"/>
  <c r="BA113" i="14"/>
  <c r="BA112" i="14"/>
  <c r="BA111" i="14"/>
  <c r="BA110" i="14"/>
  <c r="BA109" i="14"/>
  <c r="BA108" i="14"/>
  <c r="BA107" i="14"/>
  <c r="BA106" i="14"/>
  <c r="BA83" i="14"/>
  <c r="BA82" i="14"/>
  <c r="BA81" i="14"/>
  <c r="BA80" i="14"/>
  <c r="BA79" i="14"/>
  <c r="BA78" i="14"/>
  <c r="BA77" i="14"/>
  <c r="BA76" i="14"/>
  <c r="BA75" i="14"/>
  <c r="BA74" i="14"/>
  <c r="M48" i="14"/>
  <c r="M49" i="14"/>
  <c r="M50" i="14"/>
  <c r="M51" i="14"/>
  <c r="M25" i="14"/>
  <c r="M26" i="14"/>
  <c r="M27" i="14"/>
  <c r="M28" i="14"/>
  <c r="AP110" i="14"/>
  <c r="AO110" i="14"/>
  <c r="AI110" i="14"/>
  <c r="AH110" i="14"/>
  <c r="AL109" i="14"/>
  <c r="AL108" i="14"/>
  <c r="AL107" i="14"/>
  <c r="AL106" i="14"/>
  <c r="AL105" i="14"/>
  <c r="AL104" i="14"/>
  <c r="AL103" i="14"/>
  <c r="AL102" i="14"/>
  <c r="AL101" i="14"/>
  <c r="AL100" i="14"/>
  <c r="AP84" i="14"/>
  <c r="AO84" i="14"/>
  <c r="AI84" i="14"/>
  <c r="AH84" i="14"/>
  <c r="AL83" i="14"/>
  <c r="AL82" i="14"/>
  <c r="AL81" i="14"/>
  <c r="AL80" i="14"/>
  <c r="AL79" i="14"/>
  <c r="AL78" i="14"/>
  <c r="AL77" i="14"/>
  <c r="AL76" i="14"/>
  <c r="AL75" i="14"/>
  <c r="AL74" i="14"/>
  <c r="M47" i="14"/>
  <c r="M46" i="14"/>
  <c r="M45" i="14"/>
  <c r="M44" i="14"/>
  <c r="M43" i="14"/>
  <c r="M42" i="14"/>
  <c r="M41" i="14"/>
  <c r="M40" i="14"/>
  <c r="M39" i="14"/>
  <c r="M38" i="14"/>
  <c r="M24" i="14"/>
  <c r="M23" i="14"/>
  <c r="M22" i="14"/>
  <c r="M21" i="14"/>
  <c r="M20" i="14"/>
  <c r="M19" i="14"/>
  <c r="M18" i="14"/>
  <c r="M17" i="14"/>
  <c r="M16" i="14"/>
  <c r="M15" i="14"/>
  <c r="AP103" i="10"/>
  <c r="AO103" i="10"/>
  <c r="AI103" i="10"/>
  <c r="AH103" i="10"/>
  <c r="AL102" i="10"/>
  <c r="AL101" i="10"/>
  <c r="AL100" i="10"/>
  <c r="AL99" i="10"/>
  <c r="AL98" i="10"/>
  <c r="AL97" i="10"/>
  <c r="AL96" i="10"/>
  <c r="AL95" i="10"/>
  <c r="AL94" i="10"/>
  <c r="AL93" i="10"/>
  <c r="AL67" i="10"/>
  <c r="AP77" i="10"/>
  <c r="AO77" i="10"/>
  <c r="AI77" i="10"/>
  <c r="AH77" i="10"/>
  <c r="AL76" i="10"/>
  <c r="AL75" i="10"/>
  <c r="AL74" i="10"/>
  <c r="AL73" i="10"/>
  <c r="AL72" i="10"/>
  <c r="AL71" i="10"/>
  <c r="AL70" i="10"/>
  <c r="AL69" i="10"/>
  <c r="AL68" i="10"/>
  <c r="M7" i="10"/>
  <c r="Q41" i="11"/>
  <c r="P41" i="11"/>
  <c r="E41" i="11"/>
  <c r="D41" i="11"/>
  <c r="M40" i="11"/>
  <c r="M39" i="11"/>
  <c r="M38" i="11"/>
  <c r="M37" i="11"/>
  <c r="M36" i="11"/>
  <c r="M35" i="11"/>
  <c r="M34" i="11"/>
  <c r="M33" i="11"/>
  <c r="M32" i="11"/>
  <c r="M31" i="11"/>
  <c r="Q23" i="11"/>
  <c r="P23" i="11"/>
  <c r="E23" i="11"/>
  <c r="D23" i="11"/>
  <c r="M22" i="11"/>
  <c r="N19" i="11" s="1"/>
  <c r="M21" i="11"/>
  <c r="N20" i="11"/>
  <c r="M20" i="11"/>
  <c r="M19" i="11"/>
  <c r="M18" i="11"/>
  <c r="M17" i="11"/>
  <c r="M16" i="11"/>
  <c r="M15" i="11"/>
  <c r="M14" i="11"/>
  <c r="M13" i="11"/>
  <c r="E23" i="10"/>
  <c r="Q41" i="10"/>
  <c r="P41" i="10"/>
  <c r="E41" i="10"/>
  <c r="D41" i="10"/>
  <c r="Q23" i="10"/>
  <c r="P23" i="10"/>
  <c r="D23" i="10"/>
  <c r="Q23" i="9"/>
  <c r="P23" i="9"/>
  <c r="E23" i="9"/>
  <c r="D23" i="9"/>
  <c r="Q41" i="9"/>
  <c r="P41" i="9"/>
  <c r="M40" i="10"/>
  <c r="M39" i="10"/>
  <c r="M38" i="10"/>
  <c r="M37" i="10"/>
  <c r="M36" i="10"/>
  <c r="M35" i="10"/>
  <c r="M34" i="10"/>
  <c r="M33" i="10"/>
  <c r="M32" i="10"/>
  <c r="M31" i="10"/>
  <c r="M22" i="10"/>
  <c r="N22" i="10" s="1"/>
  <c r="M21" i="10"/>
  <c r="M20" i="10"/>
  <c r="M19" i="10"/>
  <c r="M18" i="10"/>
  <c r="M17" i="10"/>
  <c r="M16" i="10"/>
  <c r="M15" i="10"/>
  <c r="M14" i="10"/>
  <c r="M13" i="10"/>
  <c r="E41" i="9"/>
  <c r="D41" i="9"/>
  <c r="M40" i="9"/>
  <c r="M39" i="9"/>
  <c r="M38" i="9"/>
  <c r="M37" i="9"/>
  <c r="M36" i="9"/>
  <c r="M35" i="9"/>
  <c r="M34" i="9"/>
  <c r="M33" i="9"/>
  <c r="M32" i="9"/>
  <c r="M31" i="9"/>
  <c r="M22" i="9"/>
  <c r="N19" i="9" s="1"/>
  <c r="M21" i="9"/>
  <c r="M20" i="9"/>
  <c r="M19" i="9"/>
  <c r="M18" i="9"/>
  <c r="M17" i="9"/>
  <c r="M16" i="9"/>
  <c r="M15" i="9"/>
  <c r="M14" i="9"/>
  <c r="M13" i="9"/>
  <c r="AC64" i="19" l="1"/>
  <c r="AB65" i="19"/>
  <c r="Z64" i="19"/>
  <c r="Y65" i="19"/>
  <c r="N20" i="9"/>
  <c r="AB65" i="18"/>
  <c r="AC64" i="18"/>
  <c r="Y66" i="18"/>
  <c r="Z65" i="18"/>
  <c r="AA32" i="16"/>
  <c r="AA33" i="16" s="1"/>
  <c r="AB32" i="16"/>
  <c r="Y32" i="16"/>
  <c r="X33" i="16"/>
  <c r="P25" i="15"/>
  <c r="P24" i="15"/>
  <c r="P21" i="15"/>
  <c r="P22" i="15"/>
  <c r="P23" i="15"/>
  <c r="N21" i="9"/>
  <c r="N17" i="9"/>
  <c r="N21" i="11"/>
  <c r="N15" i="11"/>
  <c r="N16" i="11"/>
  <c r="N22" i="11"/>
  <c r="N17" i="11"/>
  <c r="N14" i="11"/>
  <c r="N18" i="11"/>
  <c r="N17" i="10"/>
  <c r="N21" i="10"/>
  <c r="N15" i="10"/>
  <c r="N16" i="10"/>
  <c r="N18" i="10"/>
  <c r="N19" i="10"/>
  <c r="N20" i="10"/>
  <c r="N14" i="10"/>
  <c r="N13" i="9"/>
  <c r="N16" i="9"/>
  <c r="N14" i="9"/>
  <c r="N22" i="9"/>
  <c r="N15" i="9"/>
  <c r="N18" i="9"/>
  <c r="Y66" i="19" l="1"/>
  <c r="Z65" i="19"/>
  <c r="AB66" i="19"/>
  <c r="AC65" i="19"/>
  <c r="AC65" i="18"/>
  <c r="AB66" i="18"/>
  <c r="Z66" i="18"/>
  <c r="Y67" i="18"/>
  <c r="X34" i="16"/>
  <c r="Y33" i="16"/>
  <c r="AA34" i="16"/>
  <c r="AB33" i="16"/>
  <c r="AB67" i="19" l="1"/>
  <c r="AC66" i="19"/>
  <c r="Y67" i="19"/>
  <c r="Z66" i="19"/>
  <c r="Y68" i="18"/>
  <c r="Z67" i="18"/>
  <c r="AC66" i="18"/>
  <c r="AB67" i="18"/>
  <c r="X35" i="16"/>
  <c r="Y34" i="16"/>
  <c r="AB34" i="16"/>
  <c r="AA35" i="16"/>
  <c r="Z67" i="19" l="1"/>
  <c r="Y68" i="19"/>
  <c r="AB68" i="19"/>
  <c r="AC67" i="19"/>
  <c r="Z68" i="18"/>
  <c r="Y69" i="18"/>
  <c r="AB68" i="18"/>
  <c r="AC67" i="18"/>
  <c r="Y35" i="16"/>
  <c r="X36" i="16"/>
  <c r="AA36" i="16"/>
  <c r="AB35" i="16"/>
  <c r="AC68" i="19" l="1"/>
  <c r="AB69" i="19"/>
  <c r="Z68" i="19"/>
  <c r="Y69" i="19"/>
  <c r="AB69" i="18"/>
  <c r="AC68" i="18"/>
  <c r="Z69" i="18"/>
  <c r="Y70" i="18"/>
  <c r="AA37" i="16"/>
  <c r="AB36" i="16"/>
  <c r="X37" i="16"/>
  <c r="Y36" i="16"/>
  <c r="Y70" i="19" l="1"/>
  <c r="Z69" i="19"/>
  <c r="AB70" i="19"/>
  <c r="AC69" i="19"/>
  <c r="AB70" i="18"/>
  <c r="AC69" i="18"/>
  <c r="Y71" i="18"/>
  <c r="Z70" i="18"/>
  <c r="X38" i="16"/>
  <c r="Y37" i="16"/>
  <c r="AA38" i="16"/>
  <c r="AB37" i="16"/>
  <c r="AB71" i="19" l="1"/>
  <c r="AC71" i="19" s="1"/>
  <c r="AC70" i="19"/>
  <c r="Y71" i="19"/>
  <c r="Z70" i="19"/>
  <c r="Z71" i="18"/>
  <c r="Y49" i="18"/>
  <c r="AC70" i="18"/>
  <c r="AB71" i="18"/>
  <c r="AC71" i="18" s="1"/>
  <c r="AB38" i="16"/>
  <c r="AA39" i="16"/>
  <c r="X39" i="16"/>
  <c r="Y38" i="16"/>
  <c r="Z71" i="19" l="1"/>
  <c r="Y49" i="19"/>
  <c r="Y50" i="18"/>
  <c r="Z50" i="18" s="1"/>
  <c r="Z49" i="18"/>
  <c r="Y39" i="16"/>
  <c r="X40" i="16"/>
  <c r="AA40" i="16"/>
  <c r="AB40" i="16" s="1"/>
  <c r="AB39" i="16"/>
  <c r="Y50" i="19" l="1"/>
  <c r="Z50" i="19" s="1"/>
  <c r="Z49" i="19"/>
  <c r="Y40" i="16"/>
  <c r="X41" i="16"/>
  <c r="Y41" i="16" l="1"/>
  <c r="X42" i="16"/>
  <c r="Y42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<sst xmlns="http://schemas.openxmlformats.org/spreadsheetml/2006/main" count="1683" uniqueCount="297">
  <si>
    <t>  reb force is positive for ReStackor</t>
  </si>
  <si>
    <t>[target]</t>
  </si>
  <si>
    <t>TARGET NUMBERS</t>
  </si>
  <si>
    <t>  actual drag  </t>
  </si>
  <si>
    <t>  co wogas  </t>
  </si>
  <si>
    <t>  </t>
  </si>
  <si>
    <t>ro wogas</t>
  </si>
  <si>
    <t>[targ]</t>
  </si>
  <si>
    <t xml:space="preserve"> 1/2</t>
  </si>
  <si>
    <t xml:space="preserve"> % diff</t>
  </si>
  <si>
    <t>Compare comp targets</t>
  </si>
  <si>
    <t>   ips   </t>
  </si>
  <si>
    <t>   146_80_37_f x 1.0  </t>
  </si>
  <si>
    <t>   c force   </t>
  </si>
  <si>
    <t>   ca force   </t>
  </si>
  <si>
    <t>   gas force   </t>
  </si>
  <si>
    <t>   drag force   </t>
  </si>
  <si>
    <t>[actual]</t>
  </si>
  <si>
    <r>
      <t>  </t>
    </r>
    <r>
      <rPr>
        <sz val="8"/>
        <color theme="1"/>
        <rFont val="Trebuchet MS"/>
        <family val="2"/>
      </rPr>
      <t>L 59-1054 / 78_73_70 x 1.0</t>
    </r>
    <r>
      <rPr>
        <sz val="9"/>
        <color theme="1"/>
        <rFont val="Trebuchet MS"/>
        <family val="2"/>
      </rPr>
      <t>  </t>
    </r>
  </si>
  <si>
    <t>    r-zeta    </t>
  </si>
  <si>
    <t>   103_58_30_g x 1.0  </t>
  </si>
  <si>
    <t>   103_58_30_g x 1.245  </t>
  </si>
  <si>
    <t>   103_58_30_g x 1.27  </t>
  </si>
  <si>
    <t xml:space="preserve"> 2/1ips</t>
  </si>
  <si>
    <t>  spr = 4.55</t>
  </si>
  <si>
    <t xml:space="preserve"> using 3783s with low drag</t>
  </si>
  <si>
    <t>   109_74_38_g x 1.0  </t>
  </si>
  <si>
    <t>   146_80_37_f x 1.019  </t>
  </si>
  <si>
    <t xml:space="preserve"> 109 and 146 are very close, 146 is 5% stiffer at 5ips, partially from 15flsprs</t>
  </si>
  <si>
    <t xml:space="preserve"> We have three targets</t>
  </si>
  <si>
    <t xml:space="preserve">   - use 109 for 16flsprs and phm bladder</t>
  </si>
  <si>
    <t xml:space="preserve">   - use 146 for 15flsprs and stk ressy pist</t>
  </si>
  <si>
    <t xml:space="preserve">   146   15flsprs</t>
  </si>
  <si>
    <t xml:space="preserve">   109   16flsprs</t>
  </si>
  <si>
    <t xml:space="preserve">   103   16flsprs</t>
  </si>
  <si>
    <t xml:space="preserve"> Both have nice shaped c-zeta curves.</t>
  </si>
  <si>
    <t xml:space="preserve"> 109 is 26% stiffer than 103</t>
  </si>
  <si>
    <t>end</t>
  </si>
  <si>
    <t>spr = 4.55</t>
  </si>
  <si>
    <t xml:space="preserve"> % diff  [1/2]</t>
  </si>
  <si>
    <t xml:space="preserve">   109 is 26% stiffer than 103 at 50ips</t>
  </si>
  <si>
    <t xml:space="preserve">   Once 50ips matches, 109 is 18% stiffer</t>
  </si>
  <si>
    <t xml:space="preserve">   at 2ips</t>
  </si>
  <si>
    <t xml:space="preserve">   is aligned</t>
  </si>
  <si>
    <t xml:space="preserve">   109 is 18% stiffer at 2ips when 50ips </t>
  </si>
  <si>
    <t xml:space="preserve"> Linear Regression</t>
  </si>
  <si>
    <t xml:space="preserve"> We ran the linear regression, and it doesn't show anything more than what we see at 1-50ips.</t>
  </si>
  <si>
    <t xml:space="preserve"> Remember, the linear regression is. . Linear and the % diff doesn't change.</t>
  </si>
  <si>
    <t xml:space="preserve"> It's not worth the effort</t>
  </si>
  <si>
    <t xml:space="preserve"> 8-17-22</t>
  </si>
  <si>
    <t xml:space="preserve">  103 is more digressive thru the entire curve</t>
  </si>
  <si>
    <t xml:space="preserve">  is aligned</t>
  </si>
  <si>
    <t xml:space="preserve">  18% stiffer at 2ips when comp force at 50ips</t>
  </si>
  <si>
    <t xml:space="preserve">  force at 50ips is aligned</t>
  </si>
  <si>
    <t xml:space="preserve">  and cforce at 2ips is 18% softer when comp</t>
  </si>
  <si>
    <t xml:space="preserve">  109 x 1.0 is 26% stiffer than 103 x 1.0 at</t>
  </si>
  <si>
    <t xml:space="preserve">  50ips and is 43% stiffer at 2ips</t>
  </si>
  <si>
    <t xml:space="preserve"> vdb / excel / sh_c-target_compare.xlsx</t>
  </si>
  <si>
    <t xml:space="preserve"> pgdn 2 and tab for comparison</t>
  </si>
  <si>
    <t xml:space="preserve"> 8-24-22</t>
  </si>
  <si>
    <t xml:space="preserve"> This is obsolete.  We replaced these targets.</t>
  </si>
  <si>
    <t>old_</t>
  </si>
  <si>
    <t xml:space="preserve"> x 1.0</t>
  </si>
  <si>
    <t xml:space="preserve"> x .909</t>
  </si>
  <si>
    <t xml:space="preserve"> x .826</t>
  </si>
  <si>
    <t xml:space="preserve"> x .751</t>
  </si>
  <si>
    <t xml:space="preserve"> x .683</t>
  </si>
  <si>
    <t xml:space="preserve"> x .621</t>
  </si>
  <si>
    <t xml:space="preserve"> x .564</t>
  </si>
  <si>
    <t xml:space="preserve"> x .513</t>
  </si>
  <si>
    <t xml:space="preserve"> x .466</t>
  </si>
  <si>
    <t xml:space="preserve"> 50 ips</t>
  </si>
  <si>
    <t xml:space="preserve"> 30 ips</t>
  </si>
  <si>
    <t xml:space="preserve"> 5 ips</t>
  </si>
  <si>
    <t xml:space="preserve"> 2 ips</t>
  </si>
  <si>
    <t>linear</t>
  </si>
  <si>
    <t>ips</t>
  </si>
  <si>
    <t xml:space="preserve"> 109 x 1.00</t>
  </si>
  <si>
    <t xml:space="preserve"> 103 x 1.27</t>
  </si>
  <si>
    <t xml:space="preserve"> linear regression</t>
  </si>
  <si>
    <t xml:space="preserve"> We created 4 new incremental targets BECAUSE.</t>
  </si>
  <si>
    <t xml:space="preserve"> A.</t>
  </si>
  <si>
    <t xml:space="preserve"> 1.</t>
  </si>
  <si>
    <t xml:space="preserve"> 2.</t>
  </si>
  <si>
    <t xml:space="preserve"> 103_58_30_g  had a nice c-zeta curve, BUT we needed to multiply by 1.27 to get it to align with original 109_74_38_g.</t>
  </si>
  <si>
    <t xml:space="preserve"> The original 109_74_38_g  c-zeta curve was good, EXCEPT cforce at 2ips was low.</t>
  </si>
  <si>
    <t xml:space="preserve"> B.</t>
  </si>
  <si>
    <t>This is how we did it.</t>
  </si>
  <si>
    <t xml:space="preserve"> Took 103 x 1.27 and entered cforce numbers in  zeta_backwards_shc.xlsx and created new target.</t>
  </si>
  <si>
    <t xml:space="preserve"> Took 109 x 1.00 and did the same.</t>
  </si>
  <si>
    <t xml:space="preserve"> 3.</t>
  </si>
  <si>
    <t xml:space="preserve"> As per below, we created a target in between.</t>
  </si>
  <si>
    <t xml:space="preserve"> 4.</t>
  </si>
  <si>
    <t xml:space="preserve"> And created another one increment stiffer.</t>
  </si>
  <si>
    <t>select target and adjust cforce at 2 and 50ips accordingly.</t>
  </si>
  <si>
    <t>Assuming there is a mininum amount of comp force needed at 2ips,</t>
  </si>
  <si>
    <t xml:space="preserve"> 128_79_38_g</t>
  </si>
  <si>
    <t xml:space="preserve"> 119_76_38_g</t>
  </si>
  <si>
    <t xml:space="preserve"> 109_74_38_g</t>
  </si>
  <si>
    <t xml:space="preserve"> 100_71_38_g</t>
  </si>
  <si>
    <t xml:space="preserve"> see 4_increm_targets_vdb  tab for what we put in vdb</t>
  </si>
  <si>
    <t xml:space="preserve">  - we move and arranged as needed</t>
  </si>
  <si>
    <t xml:space="preserve"> on this tab we moved and arranged things and created image for vdb</t>
  </si>
  <si>
    <t xml:space="preserve">  --&gt;  openLevRatioSh__change_include_compare02.php</t>
  </si>
  <si>
    <t xml:space="preserve"> 4096s</t>
  </si>
  <si>
    <t xml:space="preserve"> 5.5 kg spr</t>
  </si>
  <si>
    <t xml:space="preserve"> [see 4_increm_targets_vdb for 4.55 kg spr]</t>
  </si>
  <si>
    <t xml:space="preserve"> 4.55 kg spr</t>
  </si>
  <si>
    <t xml:space="preserve"> x  .657</t>
  </si>
  <si>
    <t xml:space="preserve"> x  .572</t>
  </si>
  <si>
    <t xml:space="preserve"> x  .756</t>
  </si>
  <si>
    <t xml:space="preserve"> x  .869</t>
  </si>
  <si>
    <t xml:space="preserve"> x  1.0</t>
  </si>
  <si>
    <t xml:space="preserve"> x  .497</t>
  </si>
  <si>
    <t xml:space="preserve"> sh_c-target_comparisons.xlsx  </t>
  </si>
  <si>
    <t>Save with different formating</t>
  </si>
  <si>
    <t xml:space="preserve"> 2350s</t>
  </si>
  <si>
    <t xml:space="preserve"> As a general rule:</t>
  </si>
  <si>
    <t xml:space="preserve">    2ips    40 lbs  good minimum for XC</t>
  </si>
  <si>
    <t xml:space="preserve">    2ips    65 lbs  good maximum for XC</t>
  </si>
  <si>
    <t xml:space="preserve"> 90_68_38_g</t>
  </si>
  <si>
    <t xml:space="preserve"> x .56</t>
  </si>
  <si>
    <t xml:space="preserve"> x .84</t>
  </si>
  <si>
    <t xml:space="preserve"> x .91</t>
  </si>
  <si>
    <t>target</t>
  </si>
  <si>
    <t xml:space="preserve"> x .99</t>
  </si>
  <si>
    <t xml:space="preserve"> x .615</t>
  </si>
  <si>
    <t xml:space="preserve"> x .67</t>
  </si>
  <si>
    <t xml:space="preserve"> x 1.09</t>
  </si>
  <si>
    <t xml:space="preserve"> x 1.2</t>
  </si>
  <si>
    <t xml:space="preserve">   90_68_38_g</t>
  </si>
  <si>
    <t>c force</t>
  </si>
  <si>
    <t xml:space="preserve"> x 1.36</t>
  </si>
  <si>
    <t xml:space="preserve"> x .75</t>
  </si>
  <si>
    <t xml:space="preserve"> Different applications require a minimum amount of c force at 2ips.</t>
  </si>
  <si>
    <t>Select target and adjust c force at 2 and 50ips accordingly.</t>
  </si>
  <si>
    <t xml:space="preserve"> Compare the five primary targets with same</t>
  </si>
  <si>
    <t xml:space="preserve"> c force at 2ips.  Notice difference at 50ips.</t>
  </si>
  <si>
    <t xml:space="preserve"> c force at 50ips.  Notice difference at 2ips.</t>
  </si>
  <si>
    <t xml:space="preserve">   czeta_targ_compare02.png</t>
  </si>
  <si>
    <t xml:space="preserve">   czeta_targ_compare02.png  </t>
  </si>
  <si>
    <t>aver</t>
  </si>
  <si>
    <t>CONCLUSION</t>
  </si>
  <si>
    <t xml:space="preserve">   .045 looks ok.  It give 12 increments both ways.</t>
  </si>
  <si>
    <t xml:space="preserve">  CONCLUSION</t>
  </si>
  <si>
    <t xml:space="preserve">    .045 looks ok.  It give 12 increments both ways.</t>
  </si>
  <si>
    <t>•  As a general rule:</t>
  </si>
  <si>
    <t xml:space="preserve">      2ips    40 lbs  good minimum for XC</t>
  </si>
  <si>
    <t xml:space="preserve">      2ips    65 lbs  good maximum for XC</t>
  </si>
  <si>
    <t>•  Fork targets are scaled using soft-aver-stiff with</t>
  </si>
  <si>
    <t xml:space="preserve">    in +/-  15% increments.</t>
  </si>
  <si>
    <t xml:space="preserve">    minimum of c force at 2ips.</t>
  </si>
  <si>
    <t>•  Different applications require a minimum</t>
  </si>
  <si>
    <t>SHOCK COMP TARGETS</t>
  </si>
  <si>
    <t xml:space="preserve">    2ips and 50ips accordingly.</t>
  </si>
  <si>
    <t xml:space="preserve">•  Select shock target and adjust c force at </t>
  </si>
  <si>
    <t>SCALING FORK AND SHOCK FORK COMP TARGETS</t>
  </si>
  <si>
    <t>•  It has been determined that forks should be 10-60% stiffer</t>
  </si>
  <si>
    <t xml:space="preserve">    than the shock.</t>
  </si>
  <si>
    <t>•  For this discussion we start with fork target 'aver' and adjust</t>
  </si>
  <si>
    <t xml:space="preserve">    shock target according to get the 125% stiffer than shock.</t>
  </si>
  <si>
    <t>•  Fork targets are scaled using soft-aver-stiff in +/- 15% increments.</t>
  </si>
  <si>
    <t>•  Starting with fork 'aver' and shock 109 x 1.0</t>
  </si>
  <si>
    <t>stiff</t>
  </si>
  <si>
    <t>stiff+1</t>
  </si>
  <si>
    <t>stiff+2</t>
  </si>
  <si>
    <t>stiff+3</t>
  </si>
  <si>
    <t>stiff+4</t>
  </si>
  <si>
    <t>stiff+5</t>
  </si>
  <si>
    <t>stiff+6</t>
  </si>
  <si>
    <t>soft</t>
  </si>
  <si>
    <t>soft-1</t>
  </si>
  <si>
    <t>soft-2</t>
  </si>
  <si>
    <t>soft-3</t>
  </si>
  <si>
    <t>soft-4</t>
  </si>
  <si>
    <t>soft-5</t>
  </si>
  <si>
    <t>soft-6</t>
  </si>
  <si>
    <t xml:space="preserve"> fk % increment</t>
  </si>
  <si>
    <r>
      <rPr>
        <sz val="10"/>
        <color rgb="FFC00000"/>
        <rFont val="Calibri"/>
        <family val="2"/>
        <scheme val="minor"/>
      </rPr>
      <t>1.52</t>
    </r>
  </si>
  <si>
    <t>•  Compare the five primary targets with same</t>
  </si>
  <si>
    <t xml:space="preserve">    c force at 2ips.  Notice difference at 50ips.</t>
  </si>
  <si>
    <t xml:space="preserve">    c force at 2ips.  Notice difference at 2ips.</t>
  </si>
  <si>
    <t xml:space="preserve">    +/- 15% increments.</t>
  </si>
  <si>
    <t>•  If the fork target goes from 'aver' to 'stiff+2' the</t>
  </si>
  <si>
    <t>.38</t>
  </si>
  <si>
    <t>.43</t>
  </si>
  <si>
    <t>.50</t>
  </si>
  <si>
    <t>.57</t>
  </si>
  <si>
    <t>.76</t>
  </si>
  <si>
    <t>.87</t>
  </si>
  <si>
    <t>1.00</t>
  </si>
  <si>
    <t>1.15</t>
  </si>
  <si>
    <t>1.32</t>
  </si>
  <si>
    <t>1.75</t>
  </si>
  <si>
    <t>2.01</t>
  </si>
  <si>
    <t>2.31</t>
  </si>
  <si>
    <t>2.66</t>
  </si>
  <si>
    <r>
      <rPr>
        <b/>
        <sz val="10"/>
        <color rgb="FFC00000"/>
        <rFont val="Calibri"/>
        <family val="2"/>
        <scheme val="minor"/>
      </rPr>
      <t>1.52</t>
    </r>
  </si>
  <si>
    <t>•  However, the shock target does not change by the</t>
  </si>
  <si>
    <t>•  The shock target is adjusted using the scale below.</t>
  </si>
  <si>
    <t>•  If the fork target goes from 'aver' to 'soft-2' the</t>
  </si>
  <si>
    <t xml:space="preserve">    the shock target according to keep the fork at 1.25 times stiffer</t>
  </si>
  <si>
    <r>
      <t xml:space="preserve">    fork comp force increases to </t>
    </r>
    <r>
      <rPr>
        <sz val="10"/>
        <color rgb="FFC00000"/>
        <rFont val="Calibri"/>
        <family val="2"/>
        <scheme val="minor"/>
      </rPr>
      <t>1.52</t>
    </r>
    <r>
      <rPr>
        <sz val="10"/>
        <color theme="1"/>
        <rFont val="Calibri"/>
        <family val="2"/>
        <scheme val="minor"/>
      </rPr>
      <t>.</t>
    </r>
  </si>
  <si>
    <r>
      <t xml:space="preserve">    fork comp force drops to </t>
    </r>
    <r>
      <rPr>
        <sz val="10"/>
        <color rgb="FFC00000"/>
        <rFont val="Calibri"/>
        <family val="2"/>
        <scheme val="minor"/>
      </rPr>
      <t>.66</t>
    </r>
    <r>
      <rPr>
        <sz val="10"/>
        <color theme="1"/>
        <rFont val="Calibri"/>
        <family val="2"/>
        <scheme val="minor"/>
      </rPr>
      <t>.</t>
    </r>
  </si>
  <si>
    <r>
      <rPr>
        <b/>
        <sz val="10"/>
        <color rgb="FFC00000"/>
        <rFont val="Calibri"/>
        <family val="2"/>
        <scheme val="minor"/>
      </rPr>
      <t>.66</t>
    </r>
  </si>
  <si>
    <t xml:space="preserve">    same percentage as the fork.</t>
  </si>
  <si>
    <t>•  In this case, if the fork target dropped to .66, the</t>
  </si>
  <si>
    <t>•  And if the fork increased by 1.52, the shock target</t>
  </si>
  <si>
    <r>
      <t xml:space="preserve">    shock target would decrease by </t>
    </r>
    <r>
      <rPr>
        <sz val="10"/>
        <color rgb="FFC00000"/>
        <rFont val="Calibri"/>
        <family val="2"/>
        <scheme val="minor"/>
      </rPr>
      <t>.865</t>
    </r>
    <r>
      <rPr>
        <sz val="10"/>
        <color theme="1"/>
        <rFont val="Calibri"/>
        <family val="2"/>
        <scheme val="minor"/>
      </rPr>
      <t>.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</si>
  <si>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</si>
  <si>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</si>
  <si>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</si>
  <si>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</si>
  <si>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</si>
  <si>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</si>
  <si>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</si>
  <si>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</si>
  <si>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</si>
  <si>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</si>
  <si>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</si>
  <si>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</si>
  <si>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/>
  </si>
  <si>
    <t>0.045</t>
  </si>
  <si>
    <t>600</t>
  </si>
  <si>
    <t>1.045</t>
  </si>
  <si>
    <t>627</t>
  </si>
  <si>
    <t>0.955</t>
  </si>
  <si>
    <t>573</t>
  </si>
  <si>
    <t>654</t>
  </si>
  <si>
    <t>546</t>
  </si>
  <si>
    <t>1.135</t>
  </si>
  <si>
    <t>681</t>
  </si>
  <si>
    <t>519</t>
  </si>
  <si>
    <t>708</t>
  </si>
  <si>
    <t>492</t>
  </si>
  <si>
    <t>735</t>
  </si>
  <si>
    <t>0.775</t>
  </si>
  <si>
    <t>465</t>
  </si>
  <si>
    <t>762</t>
  </si>
  <si>
    <t>438</t>
  </si>
  <si>
    <t>1.315</t>
  </si>
  <si>
    <t>789</t>
  </si>
  <si>
    <t>0.685</t>
  </si>
  <si>
    <t>411</t>
  </si>
  <si>
    <t>816</t>
  </si>
  <si>
    <t>384</t>
  </si>
  <si>
    <t>1.405</t>
  </si>
  <si>
    <t>843</t>
  </si>
  <si>
    <t>0.595</t>
  </si>
  <si>
    <t>357</t>
  </si>
  <si>
    <t>870</t>
  </si>
  <si>
    <t>330</t>
  </si>
  <si>
    <t>1.495</t>
  </si>
  <si>
    <t>897</t>
  </si>
  <si>
    <t>303</t>
  </si>
  <si>
    <r>
      <t xml:space="preserve">    increases by only </t>
    </r>
    <r>
      <rPr>
        <sz val="10"/>
        <color rgb="FFC00000"/>
        <rFont val="Calibri"/>
        <family val="2"/>
        <scheme val="minor"/>
      </rPr>
      <t>1.225</t>
    </r>
    <r>
      <rPr>
        <sz val="10"/>
        <color theme="1"/>
        <rFont val="Calibri"/>
        <family val="2"/>
        <scheme val="minor"/>
      </rPr>
      <t>.</t>
    </r>
  </si>
  <si>
    <r>
      <rPr>
        <sz val="10"/>
        <color rgb="FFC00000"/>
        <rFont val="Calibri"/>
        <family val="2"/>
        <scheme val="minor"/>
      </rPr>
      <t>.865</t>
    </r>
  </si>
  <si>
    <r>
      <rPr>
        <sz val="10"/>
        <color rgb="FFC00000"/>
        <rFont val="Calibri"/>
        <family val="2"/>
        <scheme val="minor"/>
      </rPr>
      <t>1.225</t>
    </r>
  </si>
  <si>
    <t>•  If the fork target dropped to .66, the shock target</t>
  </si>
  <si>
    <r>
      <t xml:space="preserve">    would decrease by </t>
    </r>
    <r>
      <rPr>
        <sz val="10"/>
        <color rgb="FFC00000"/>
        <rFont val="Calibri"/>
        <family val="2"/>
        <scheme val="minor"/>
      </rPr>
      <t>.865</t>
    </r>
    <r>
      <rPr>
        <sz val="10"/>
        <color theme="1"/>
        <rFont val="Calibri"/>
        <family val="2"/>
        <scheme val="minor"/>
      </rPr>
      <t xml:space="preserve"> to maintain 1.25 stiffer fork.</t>
    </r>
  </si>
  <si>
    <t>•  It has been determined that forks should be 20-60% stiffer</t>
  </si>
  <si>
    <t>•  The fork is 1.25 times stiffer than the shock.</t>
  </si>
  <si>
    <r>
      <t xml:space="preserve">    increases by only </t>
    </r>
    <r>
      <rPr>
        <sz val="10"/>
        <color rgb="FFC00000"/>
        <rFont val="Calibri"/>
        <family val="2"/>
        <scheme val="minor"/>
      </rPr>
      <t>1.225</t>
    </r>
    <r>
      <rPr>
        <sz val="10"/>
        <color theme="1"/>
        <rFont val="Calibri"/>
        <family val="2"/>
        <scheme val="minor"/>
      </rPr>
      <t xml:space="preserve"> to maintain the fk/sh ratio.</t>
    </r>
  </si>
  <si>
    <t>This is the original tab that we copy to VDB.</t>
  </si>
  <si>
    <t>We created  _02 so we could move things around and display them differently.</t>
  </si>
  <si>
    <t>See the original tab that we copy to VDB.</t>
  </si>
  <si>
    <t xml:space="preserve"> But we may not use it and we may use 00_Energy_TARGET instead.</t>
  </si>
  <si>
    <t>sh target</t>
  </si>
  <si>
    <t>increments</t>
  </si>
  <si>
    <t xml:space="preserve">  [lbs]</t>
  </si>
  <si>
    <t>We are putting this in VDB in  openDynoSh_press__fksh_ratio.php</t>
  </si>
  <si>
    <t xml:space="preserve"> 9-15-22</t>
  </si>
  <si>
    <t xml:space="preserve">  Shock c force is the comp force the main piston.</t>
  </si>
  <si>
    <t xml:space="preserve">  It's a good reference to overall stiffness and the numbers fit </t>
  </si>
  <si>
    <t xml:space="preserve">  nicely in the range of 300 - 600 - 900, with 600 in the middle.</t>
  </si>
  <si>
    <t xml:space="preserve">     600 lbs c force is typical for light MX.</t>
  </si>
  <si>
    <t xml:space="preserve">     900 lbs is pretty stiff for pro MX and SX.</t>
  </si>
  <si>
    <t xml:space="preserve">     300 lbs is extremely soft for rocks and roots and would be </t>
  </si>
  <si>
    <t xml:space="preserve">      be the minimum you would ever consider running.</t>
  </si>
  <si>
    <r>
      <rPr>
        <sz val="11"/>
        <color rgb="FFC00000"/>
        <rFont val="Calibri"/>
        <family val="2"/>
        <scheme val="minor"/>
      </rPr>
      <t>.865</t>
    </r>
  </si>
  <si>
    <r>
      <rPr>
        <sz val="11"/>
        <color rgb="FFC00000"/>
        <rFont val="Calibri"/>
        <family val="2"/>
        <scheme val="minor"/>
      </rPr>
      <t>1.225</t>
    </r>
  </si>
  <si>
    <r>
      <rPr>
        <b/>
        <sz val="11"/>
        <color rgb="FFC00000"/>
        <rFont val="Calibri"/>
        <family val="2"/>
        <scheme val="minor"/>
      </rPr>
      <t>.66</t>
    </r>
  </si>
  <si>
    <r>
      <rPr>
        <b/>
        <sz val="11"/>
        <color rgb="FFC00000"/>
        <rFont val="Calibri"/>
        <family val="2"/>
        <scheme val="minor"/>
      </rPr>
      <t>1.52</t>
    </r>
  </si>
  <si>
    <t>c.force</t>
  </si>
  <si>
    <t xml:space="preserve"> 8-24-22  / 8-24-24</t>
  </si>
  <si>
    <t xml:space="preserve"> We are going toward more simple adjustable linear targets.</t>
  </si>
  <si>
    <t xml:space="preserve"> Details yet to be worked out.</t>
  </si>
  <si>
    <r>
      <t xml:space="preserve">    fork comp force drops to </t>
    </r>
    <r>
      <rPr>
        <sz val="11"/>
        <color rgb="FFC00000"/>
        <rFont val="Calibri"/>
        <family val="2"/>
        <scheme val="minor"/>
      </rPr>
      <t>.66</t>
    </r>
    <r>
      <rPr>
        <sz val="11"/>
        <color theme="1"/>
        <rFont val="Calibri"/>
        <family val="2"/>
        <scheme val="minor"/>
      </rPr>
      <t>.</t>
    </r>
  </si>
  <si>
    <r>
      <t xml:space="preserve">    fork comp force increases to </t>
    </r>
    <r>
      <rPr>
        <sz val="11"/>
        <color rgb="FFC00000"/>
        <rFont val="Calibri"/>
        <family val="2"/>
        <scheme val="minor"/>
      </rPr>
      <t>1.52</t>
    </r>
    <r>
      <rPr>
        <sz val="11"/>
        <color theme="1"/>
        <rFont val="Calibri"/>
        <family val="2"/>
        <scheme val="minor"/>
      </rPr>
      <t>.</t>
    </r>
  </si>
  <si>
    <r>
      <rPr>
        <sz val="11"/>
        <color rgb="FFC00000"/>
        <rFont val="Calibri"/>
        <family val="2"/>
        <scheme val="minor"/>
      </rPr>
      <t>1.52</t>
    </r>
  </si>
  <si>
    <r>
      <t xml:space="preserve">    would decrease by </t>
    </r>
    <r>
      <rPr>
        <sz val="11"/>
        <color rgb="FFC00000"/>
        <rFont val="Calibri"/>
        <family val="2"/>
        <scheme val="minor"/>
      </rPr>
      <t>.865</t>
    </r>
    <r>
      <rPr>
        <sz val="11"/>
        <color theme="1"/>
        <rFont val="Calibri"/>
        <family val="2"/>
        <scheme val="minor"/>
      </rPr>
      <t xml:space="preserve"> to maintain 1.25 stiffer fork.</t>
    </r>
  </si>
  <si>
    <r>
      <t xml:space="preserve">    increases by only </t>
    </r>
    <r>
      <rPr>
        <sz val="11"/>
        <color rgb="FFC00000"/>
        <rFont val="Calibri"/>
        <family val="2"/>
        <scheme val="minor"/>
      </rPr>
      <t>1.225</t>
    </r>
    <r>
      <rPr>
        <sz val="11"/>
        <color theme="1"/>
        <rFont val="Calibri"/>
        <family val="2"/>
        <scheme val="minor"/>
      </rPr>
      <t xml:space="preserve"> to maintain the fk/sh ratio.</t>
    </r>
  </si>
  <si>
    <t>SHOCK C.FORCE TARGETS</t>
  </si>
  <si>
    <t>•  There is a min and max amount of c.force needed, depending</t>
  </si>
  <si>
    <t xml:space="preserve">     on, depending on the application.</t>
  </si>
  <si>
    <t xml:space="preserve">      2ips . . 40 lbs  good minimum for XC</t>
  </si>
  <si>
    <t xml:space="preserve">      2ips . . 65 lbs  good maximum for XC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</si>
</sst>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0"/>
    <numFmt numFmtId="167" formatCode="0.000000"/>
  </numFmts>
  <fonts count="48" x14ac:knownFonts="1">
    <font>
      <sz val="11"/>
      <color theme="1"/>
      <name val="Calibri"/>
      <family val="2"/>
      <scheme val="minor"/>
    </font>
    <font>
      <sz val="9"/>
      <color theme="1"/>
      <name val="Trebuchet MS"/>
      <family val="2"/>
    </font>
    <font>
      <sz val="8"/>
      <color theme="1"/>
      <name val="Trebuchet MS"/>
      <family val="2"/>
    </font>
    <font>
      <sz val="8"/>
      <color rgb="FF949494"/>
      <name val="Trebuchet MS"/>
      <family val="2"/>
    </font>
    <font>
      <sz val="9"/>
      <color rgb="FF000000"/>
      <name val="Trebuchet MS"/>
      <family val="2"/>
    </font>
    <font>
      <sz val="8"/>
      <color rgb="FF4A4A4A"/>
      <name val="Trebuchet MS"/>
      <family val="2"/>
    </font>
    <font>
      <sz val="8"/>
      <color rgb="FFB34040"/>
      <name val="Trebuchet MS"/>
      <family val="2"/>
    </font>
    <font>
      <sz val="10"/>
      <color theme="1"/>
      <name val="Calibri"/>
      <family val="2"/>
      <scheme val="minor"/>
    </font>
    <font>
      <sz val="8"/>
      <color rgb="FF000000"/>
      <name val="Trebuchet MS"/>
      <family val="2"/>
    </font>
    <font>
      <sz val="11"/>
      <color rgb="FFC00000"/>
      <name val="Calibri"/>
      <family val="2"/>
      <scheme val="minor"/>
    </font>
    <font>
      <sz val="9"/>
      <color rgb="FF4A4A4A"/>
      <name val="Trebuchet MS"/>
      <family val="2"/>
    </font>
    <font>
      <sz val="8"/>
      <color theme="1"/>
      <name val="MS Reference Sans Serif"/>
      <family val="2"/>
    </font>
    <font>
      <sz val="8"/>
      <color rgb="FF000000"/>
      <name val="MS Reference Sans Serif"/>
      <family val="2"/>
    </font>
    <font>
      <b/>
      <sz val="8"/>
      <color theme="1"/>
      <name val="MS Reference Sans Serif"/>
      <family val="2"/>
    </font>
    <font>
      <sz val="8"/>
      <color rgb="FF4A4A4A"/>
      <name val="MS Reference Sans Serif"/>
      <family val="2"/>
    </font>
    <font>
      <sz val="8"/>
      <color theme="1" tint="0.499984740745262"/>
      <name val="MS Reference Sans Serif"/>
      <family val="2"/>
    </font>
    <font>
      <sz val="8"/>
      <color rgb="FF0070C0"/>
      <name val="MS Reference Sans Serif"/>
      <family val="2"/>
    </font>
    <font>
      <i/>
      <sz val="8"/>
      <color theme="1"/>
      <name val="MS Reference Sans Serif"/>
      <family val="2"/>
    </font>
    <font>
      <i/>
      <sz val="8"/>
      <color theme="1" tint="0.34998626667073579"/>
      <name val="MS Reference Sans Serif"/>
      <family val="2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indexed="17"/>
      <name val="Arial"/>
      <family val="2"/>
    </font>
    <font>
      <sz val="11"/>
      <name val="Calibri"/>
      <family val="2"/>
      <scheme val="minor"/>
    </font>
    <font>
      <sz val="8"/>
      <color indexed="17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5" tint="-0.249977111117893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C0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7E"/>
        <bgColor indexed="64"/>
      </patternFill>
    </fill>
  </fills>
  <borders count="51">
    <border>
      <left/>
      <right/>
      <top/>
      <bottom/>
      <diagonal/>
    </border>
    <border>
      <left style="thin">
        <color rgb="FFAAD6EA"/>
      </left>
      <right style="thin">
        <color rgb="FFAAD6EA"/>
      </right>
      <top style="thin">
        <color rgb="FFAAD6EA"/>
      </top>
      <bottom style="thin">
        <color rgb="FFAAD6EA"/>
      </bottom>
      <diagonal/>
    </border>
    <border>
      <left style="thin">
        <color rgb="FFAAD6EA"/>
      </left>
      <right/>
      <top style="thin">
        <color rgb="FFAAD6EA"/>
      </top>
      <bottom style="thin">
        <color rgb="FFAAD6EA"/>
      </bottom>
      <diagonal/>
    </border>
    <border>
      <left/>
      <right/>
      <top style="thin">
        <color rgb="FFAAD6EA"/>
      </top>
      <bottom style="thin">
        <color rgb="FFAAD6EA"/>
      </bottom>
      <diagonal/>
    </border>
    <border>
      <left/>
      <right style="thin">
        <color rgb="FFAAD6EA"/>
      </right>
      <top style="thin">
        <color rgb="FFAAD6EA"/>
      </top>
      <bottom style="thin">
        <color rgb="FFAAD6EA"/>
      </bottom>
      <diagonal/>
    </border>
    <border>
      <left style="thin">
        <color rgb="FFAAD6EA"/>
      </left>
      <right style="thin">
        <color rgb="FFAAD6EA"/>
      </right>
      <top style="thin">
        <color rgb="FFAAD6EA"/>
      </top>
      <bottom style="thin">
        <color rgb="FFEBEBEB"/>
      </bottom>
      <diagonal/>
    </border>
    <border>
      <left style="thin">
        <color rgb="FFAAD6EA"/>
      </left>
      <right style="thin">
        <color rgb="FFAAD6EA"/>
      </right>
      <top style="thin">
        <color rgb="FFEBEBEB"/>
      </top>
      <bottom style="thin">
        <color rgb="FFEBEBEB"/>
      </bottom>
      <diagonal/>
    </border>
    <border>
      <left style="thin">
        <color rgb="FFAAD6EA"/>
      </left>
      <right style="thin">
        <color rgb="FFAAD6EA"/>
      </right>
      <top style="thin">
        <color rgb="FFEBEBEB"/>
      </top>
      <bottom style="thin">
        <color rgb="FFAAD6EA"/>
      </bottom>
      <diagonal/>
    </border>
    <border>
      <left style="thin">
        <color rgb="FFAAD6EA"/>
      </left>
      <right style="thin">
        <color rgb="FFAAD6EA"/>
      </right>
      <top style="thin">
        <color rgb="FFAAD6EA"/>
      </top>
      <bottom style="thin">
        <color rgb="FFF4F4F4"/>
      </bottom>
      <diagonal/>
    </border>
    <border>
      <left style="thin">
        <color rgb="FFAAD6EA"/>
      </left>
      <right style="thin">
        <color rgb="FFAAD6EA"/>
      </right>
      <top style="thin">
        <color rgb="FFF4F4F4"/>
      </top>
      <bottom style="thin">
        <color rgb="FFF4F4F4"/>
      </bottom>
      <diagonal/>
    </border>
    <border>
      <left style="thin">
        <color rgb="FFAAD6EA"/>
      </left>
      <right style="thin">
        <color rgb="FFAAD6EA"/>
      </right>
      <top style="thin">
        <color rgb="FFF4F4F4"/>
      </top>
      <bottom style="thin">
        <color rgb="FFAAD6EA"/>
      </bottom>
      <diagonal/>
    </border>
    <border>
      <left style="thin">
        <color rgb="FFAAD6EA"/>
      </left>
      <right/>
      <top/>
      <bottom/>
      <diagonal/>
    </border>
    <border>
      <left style="thin">
        <color rgb="FFEFEBDE"/>
      </left>
      <right style="thin">
        <color rgb="FFEFEBDE"/>
      </right>
      <top style="thin">
        <color rgb="FFEFEBDE"/>
      </top>
      <bottom style="thin">
        <color rgb="FFEFEBDE"/>
      </bottom>
      <diagonal/>
    </border>
    <border>
      <left style="thin">
        <color rgb="FFAAD6EA"/>
      </left>
      <right style="thin">
        <color rgb="FFAAD6EA"/>
      </right>
      <top/>
      <bottom/>
      <diagonal/>
    </border>
    <border>
      <left style="thin">
        <color rgb="FFAAD6EA"/>
      </left>
      <right style="thin">
        <color rgb="FFAAD6EA"/>
      </right>
      <top/>
      <bottom style="thin">
        <color rgb="FFAAD6EA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0" tint="-0.14999847407452621"/>
      </bottom>
      <diagonal/>
    </border>
    <border>
      <left/>
      <right/>
      <top style="thin">
        <color theme="4" tint="0.59999389629810485"/>
      </top>
      <bottom/>
      <diagonal/>
    </border>
    <border>
      <left/>
      <right style="thin">
        <color theme="4" tint="0.59999389629810485"/>
      </right>
      <top/>
      <bottom/>
      <diagonal/>
    </border>
    <border>
      <left/>
      <right style="thin">
        <color theme="4" tint="0.59999389629810485"/>
      </right>
      <top/>
      <bottom style="thin">
        <color theme="0" tint="-0.14999847407452621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theme="0" tint="-0.499984740745262"/>
      </right>
      <top style="thin">
        <color rgb="FF0070C0"/>
      </top>
      <bottom style="thin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rgb="FF0070C0"/>
      </bottom>
      <diagonal/>
    </border>
    <border>
      <left/>
      <right/>
      <top style="thin">
        <color indexed="64"/>
      </top>
      <bottom style="thin">
        <color rgb="FF0070C0"/>
      </bottom>
      <diagonal/>
    </border>
    <border>
      <left/>
      <right style="thin">
        <color indexed="64"/>
      </right>
      <top style="thin">
        <color indexed="64"/>
      </top>
      <bottom style="thin">
        <color rgb="FF0070C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 style="thin">
        <color theme="4" tint="0.59999389629810485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4" tint="0.59999389629810485"/>
      </left>
      <right style="thin">
        <color indexed="64"/>
      </right>
      <top/>
      <bottom style="thin">
        <color theme="4" tint="0.59999389629810485"/>
      </bottom>
      <diagonal/>
    </border>
    <border>
      <left/>
      <right style="thin">
        <color indexed="64"/>
      </right>
      <top style="thin">
        <color theme="4" tint="0.59999389629810485"/>
      </top>
      <bottom/>
      <diagonal/>
    </border>
  </borders>
  <cellStyleXfs count="1">
    <xf numFmtId="0" fontId="0" fillId="0" borderId="0"/>
  </cellStyleXfs>
  <cellXfs count="394">
    <xf numFmtId="0" fontId="0" fillId="0" borderId="0" xfId="0"/>
    <xf numFmtId="2" fontId="0" fillId="0" borderId="0" xfId="0" applyNumberFormat="1"/>
    <xf numFmtId="0" fontId="0" fillId="0" borderId="0" xfId="0" quotePrefix="1" applyAlignment="1">
      <alignment horizontal="left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4" fontId="7" fillId="0" borderId="0" xfId="0" applyNumberFormat="1" applyFont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9" fillId="0" borderId="0" xfId="0" quotePrefix="1" applyFont="1" applyAlignment="1">
      <alignment horizontal="left"/>
    </xf>
    <xf numFmtId="0" fontId="9" fillId="0" borderId="0" xfId="0" applyFont="1"/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1" fillId="0" borderId="0" xfId="0" applyFo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2" borderId="5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9" fontId="11" fillId="0" borderId="0" xfId="0" applyNumberFormat="1" applyFont="1" applyAlignment="1">
      <alignment horizontal="center"/>
    </xf>
    <xf numFmtId="0" fontId="11" fillId="4" borderId="9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2" fontId="15" fillId="0" borderId="0" xfId="0" applyNumberFormat="1" applyFont="1" applyAlignment="1">
      <alignment horizontal="center"/>
    </xf>
    <xf numFmtId="0" fontId="12" fillId="0" borderId="2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1" fillId="2" borderId="11" xfId="0" quotePrefix="1" applyFont="1" applyFill="1" applyBorder="1" applyAlignment="1">
      <alignment horizontal="center" vertical="center" wrapText="1"/>
    </xf>
    <xf numFmtId="0" fontId="16" fillId="0" borderId="0" xfId="0" quotePrefix="1" applyFont="1" applyAlignment="1">
      <alignment horizontal="left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16" fillId="0" borderId="0" xfId="0" applyFont="1"/>
    <xf numFmtId="0" fontId="12" fillId="0" borderId="4" xfId="0" applyFont="1" applyBorder="1" applyAlignment="1">
      <alignment horizontal="left" vertical="center"/>
    </xf>
    <xf numFmtId="0" fontId="17" fillId="0" borderId="0" xfId="0" applyFont="1"/>
    <xf numFmtId="0" fontId="18" fillId="0" borderId="0" xfId="0" quotePrefix="1" applyFont="1" applyAlignment="1">
      <alignment horizontal="left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0" fillId="0" borderId="0" xfId="0" quotePrefix="1" applyFont="1" applyAlignment="1">
      <alignment horizontal="left"/>
    </xf>
    <xf numFmtId="0" fontId="21" fillId="0" borderId="0" xfId="0" quotePrefix="1" applyFont="1" applyAlignment="1">
      <alignment horizontal="left"/>
    </xf>
    <xf numFmtId="9" fontId="23" fillId="0" borderId="0" xfId="0" applyNumberFormat="1" applyFont="1"/>
    <xf numFmtId="0" fontId="24" fillId="0" borderId="0" xfId="0" applyFont="1" applyAlignment="1">
      <alignment horizontal="center"/>
    </xf>
    <xf numFmtId="165" fontId="0" fillId="0" borderId="0" xfId="0" applyNumberFormat="1"/>
    <xf numFmtId="165" fontId="25" fillId="0" borderId="0" xfId="0" applyNumberFormat="1" applyFont="1"/>
    <xf numFmtId="2" fontId="0" fillId="0" borderId="15" xfId="0" applyNumberFormat="1" applyBorder="1" applyAlignment="1">
      <alignment horizontal="center"/>
    </xf>
    <xf numFmtId="0" fontId="0" fillId="6" borderId="16" xfId="0" applyFill="1" applyBorder="1"/>
    <xf numFmtId="2" fontId="0" fillId="0" borderId="16" xfId="0" applyNumberFormat="1" applyBorder="1" applyAlignment="1">
      <alignment horizontal="center"/>
    </xf>
    <xf numFmtId="0" fontId="0" fillId="6" borderId="16" xfId="0" applyFill="1" applyBorder="1" applyAlignment="1">
      <alignment horizontal="center"/>
    </xf>
    <xf numFmtId="164" fontId="0" fillId="6" borderId="16" xfId="0" applyNumberFormat="1" applyFill="1" applyBorder="1"/>
    <xf numFmtId="0" fontId="0" fillId="0" borderId="17" xfId="0" applyBorder="1" applyAlignment="1">
      <alignment horizontal="center"/>
    </xf>
    <xf numFmtId="164" fontId="26" fillId="0" borderId="0" xfId="0" applyNumberFormat="1" applyFont="1" applyAlignment="1">
      <alignment horizontal="center"/>
    </xf>
    <xf numFmtId="0" fontId="0" fillId="7" borderId="0" xfId="0" applyFill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6" borderId="0" xfId="0" applyFill="1"/>
    <xf numFmtId="0" fontId="0" fillId="6" borderId="0" xfId="0" applyFill="1" applyAlignment="1">
      <alignment horizontal="center"/>
    </xf>
    <xf numFmtId="164" fontId="0" fillId="6" borderId="0" xfId="0" applyNumberFormat="1" applyFill="1"/>
    <xf numFmtId="0" fontId="27" fillId="7" borderId="0" xfId="0" applyFont="1" applyFill="1" applyAlignment="1">
      <alignment horizontal="center"/>
    </xf>
    <xf numFmtId="166" fontId="28" fillId="0" borderId="0" xfId="0" applyNumberFormat="1" applyFont="1" applyAlignment="1">
      <alignment horizontal="center"/>
    </xf>
    <xf numFmtId="0" fontId="0" fillId="0" borderId="18" xfId="0" applyBorder="1"/>
    <xf numFmtId="167" fontId="28" fillId="0" borderId="0" xfId="0" applyNumberFormat="1" applyFont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26" fillId="7" borderId="0" xfId="0" applyFont="1" applyFill="1" applyAlignment="1">
      <alignment horizontal="center"/>
    </xf>
    <xf numFmtId="164" fontId="27" fillId="0" borderId="0" xfId="0" applyNumberFormat="1" applyFont="1" applyAlignment="1">
      <alignment horizontal="center"/>
    </xf>
    <xf numFmtId="0" fontId="29" fillId="0" borderId="0" xfId="0" applyFont="1"/>
    <xf numFmtId="0" fontId="0" fillId="0" borderId="0" xfId="0" applyAlignment="1">
      <alignment horizontal="left"/>
    </xf>
    <xf numFmtId="0" fontId="30" fillId="0" borderId="0" xfId="0" applyFont="1"/>
    <xf numFmtId="0" fontId="30" fillId="0" borderId="0" xfId="0" quotePrefix="1" applyFont="1" applyAlignment="1">
      <alignment horizontal="left"/>
    </xf>
    <xf numFmtId="0" fontId="19" fillId="0" borderId="0" xfId="0" applyFont="1"/>
    <xf numFmtId="0" fontId="7" fillId="0" borderId="0" xfId="0" applyFont="1"/>
    <xf numFmtId="0" fontId="32" fillId="0" borderId="0" xfId="0" applyFont="1"/>
    <xf numFmtId="0" fontId="7" fillId="0" borderId="0" xfId="0" quotePrefix="1" applyFont="1" applyAlignment="1">
      <alignment horizontal="left"/>
    </xf>
    <xf numFmtId="0" fontId="32" fillId="0" borderId="0" xfId="0" quotePrefix="1" applyFont="1" applyAlignment="1">
      <alignment horizontal="left"/>
    </xf>
    <xf numFmtId="0" fontId="7" fillId="0" borderId="0" xfId="0" applyFont="1" applyAlignment="1">
      <alignment horizontal="left"/>
    </xf>
    <xf numFmtId="165" fontId="7" fillId="0" borderId="0" xfId="0" applyNumberFormat="1" applyFont="1"/>
    <xf numFmtId="0" fontId="7" fillId="0" borderId="0" xfId="0" applyFont="1" applyAlignment="1">
      <alignment horizontal="center"/>
    </xf>
    <xf numFmtId="0" fontId="33" fillId="0" borderId="23" xfId="0" applyFont="1" applyBorder="1"/>
    <xf numFmtId="0" fontId="34" fillId="0" borderId="0" xfId="0" applyFont="1" applyAlignment="1">
      <alignment horizontal="left"/>
    </xf>
    <xf numFmtId="0" fontId="34" fillId="0" borderId="0" xfId="0" applyFont="1"/>
    <xf numFmtId="165" fontId="33" fillId="0" borderId="0" xfId="0" applyNumberFormat="1" applyFont="1"/>
    <xf numFmtId="0" fontId="35" fillId="7" borderId="0" xfId="0" applyFont="1" applyFill="1"/>
    <xf numFmtId="0" fontId="7" fillId="7" borderId="0" xfId="0" applyFont="1" applyFill="1"/>
    <xf numFmtId="0" fontId="36" fillId="7" borderId="27" xfId="0" applyFont="1" applyFill="1" applyBorder="1" applyAlignment="1">
      <alignment horizontal="center"/>
    </xf>
    <xf numFmtId="0" fontId="36" fillId="7" borderId="31" xfId="0" applyFont="1" applyFill="1" applyBorder="1" applyAlignment="1">
      <alignment horizontal="center"/>
    </xf>
    <xf numFmtId="0" fontId="7" fillId="7" borderId="0" xfId="0" quotePrefix="1" applyFont="1" applyFill="1" applyAlignment="1">
      <alignment horizontal="left"/>
    </xf>
    <xf numFmtId="1" fontId="7" fillId="0" borderId="28" xfId="0" applyNumberFormat="1" applyFont="1" applyBorder="1" applyAlignment="1">
      <alignment horizontal="center"/>
    </xf>
    <xf numFmtId="1" fontId="7" fillId="0" borderId="26" xfId="0" applyNumberFormat="1" applyFont="1" applyBorder="1" applyAlignment="1">
      <alignment horizontal="center"/>
    </xf>
    <xf numFmtId="1" fontId="7" fillId="8" borderId="26" xfId="0" applyNumberFormat="1" applyFont="1" applyFill="1" applyBorder="1" applyAlignment="1">
      <alignment horizontal="center"/>
    </xf>
    <xf numFmtId="1" fontId="7" fillId="8" borderId="25" xfId="0" applyNumberFormat="1" applyFont="1" applyFill="1" applyBorder="1" applyAlignment="1">
      <alignment horizontal="center"/>
    </xf>
    <xf numFmtId="1" fontId="7" fillId="0" borderId="0" xfId="0" applyNumberFormat="1" applyFont="1"/>
    <xf numFmtId="1" fontId="7" fillId="0" borderId="0" xfId="0" applyNumberFormat="1" applyFont="1" applyAlignment="1">
      <alignment horizontal="center"/>
    </xf>
    <xf numFmtId="1" fontId="7" fillId="0" borderId="29" xfId="0" applyNumberFormat="1" applyFont="1" applyBorder="1" applyAlignment="1">
      <alignment horizontal="center"/>
    </xf>
    <xf numFmtId="1" fontId="36" fillId="7" borderId="0" xfId="0" applyNumberFormat="1" applyFont="1" applyFill="1" applyAlignment="1">
      <alignment horizontal="center"/>
    </xf>
    <xf numFmtId="1" fontId="36" fillId="7" borderId="30" xfId="0" applyNumberFormat="1" applyFont="1" applyFill="1" applyBorder="1" applyAlignment="1">
      <alignment horizontal="center"/>
    </xf>
    <xf numFmtId="0" fontId="7" fillId="0" borderId="29" xfId="0" applyFont="1" applyBorder="1"/>
    <xf numFmtId="0" fontId="36" fillId="7" borderId="0" xfId="0" applyFont="1" applyFill="1" applyAlignment="1">
      <alignment horizontal="center"/>
    </xf>
    <xf numFmtId="0" fontId="36" fillId="7" borderId="30" xfId="0" applyFont="1" applyFill="1" applyBorder="1" applyAlignment="1">
      <alignment horizontal="center"/>
    </xf>
    <xf numFmtId="1" fontId="7" fillId="7" borderId="0" xfId="0" quotePrefix="1" applyNumberFormat="1" applyFont="1" applyFill="1" applyAlignment="1">
      <alignment horizontal="left"/>
    </xf>
    <xf numFmtId="1" fontId="35" fillId="7" borderId="0" xfId="0" applyNumberFormat="1" applyFont="1" applyFill="1"/>
    <xf numFmtId="1" fontId="7" fillId="7" borderId="0" xfId="0" applyNumberFormat="1" applyFont="1" applyFill="1"/>
    <xf numFmtId="1" fontId="7" fillId="7" borderId="24" xfId="0" quotePrefix="1" applyNumberFormat="1" applyFont="1" applyFill="1" applyBorder="1" applyAlignment="1">
      <alignment horizontal="left"/>
    </xf>
    <xf numFmtId="1" fontId="7" fillId="0" borderId="25" xfId="0" applyNumberFormat="1" applyFont="1" applyBorder="1" applyAlignment="1">
      <alignment horizontal="center"/>
    </xf>
    <xf numFmtId="0" fontId="33" fillId="0" borderId="0" xfId="0" applyFont="1"/>
    <xf numFmtId="0" fontId="37" fillId="7" borderId="0" xfId="0" quotePrefix="1" applyFont="1" applyFill="1" applyAlignment="1">
      <alignment horizontal="left"/>
    </xf>
    <xf numFmtId="0" fontId="36" fillId="7" borderId="0" xfId="0" quotePrefix="1" applyFont="1" applyFill="1" applyAlignment="1">
      <alignment horizontal="center"/>
    </xf>
    <xf numFmtId="0" fontId="7" fillId="0" borderId="22" xfId="0" applyFont="1" applyBorder="1"/>
    <xf numFmtId="0" fontId="7" fillId="0" borderId="21" xfId="0" quotePrefix="1" applyFont="1" applyBorder="1" applyAlignment="1">
      <alignment horizontal="left"/>
    </xf>
    <xf numFmtId="0" fontId="7" fillId="0" borderId="21" xfId="0" applyFont="1" applyBorder="1"/>
    <xf numFmtId="0" fontId="7" fillId="0" borderId="20" xfId="0" applyFont="1" applyBorder="1"/>
    <xf numFmtId="0" fontId="7" fillId="0" borderId="19" xfId="0" applyFont="1" applyBorder="1"/>
    <xf numFmtId="0" fontId="31" fillId="0" borderId="0" xfId="0" quotePrefix="1" applyFont="1" applyAlignment="1">
      <alignment horizontal="right"/>
    </xf>
    <xf numFmtId="0" fontId="7" fillId="0" borderId="18" xfId="0" applyFont="1" applyBorder="1"/>
    <xf numFmtId="1" fontId="7" fillId="0" borderId="18" xfId="0" applyNumberFormat="1" applyFont="1" applyBorder="1" applyAlignment="1">
      <alignment horizontal="center"/>
    </xf>
    <xf numFmtId="1" fontId="7" fillId="0" borderId="18" xfId="0" applyNumberFormat="1" applyFont="1" applyBorder="1"/>
    <xf numFmtId="0" fontId="7" fillId="0" borderId="17" xfId="0" applyFont="1" applyBorder="1"/>
    <xf numFmtId="0" fontId="7" fillId="0" borderId="16" xfId="0" applyFont="1" applyBorder="1"/>
    <xf numFmtId="0" fontId="7" fillId="0" borderId="15" xfId="0" applyFont="1" applyBorder="1"/>
    <xf numFmtId="0" fontId="35" fillId="7" borderId="0" xfId="0" quotePrefix="1" applyFont="1" applyFill="1" applyAlignment="1">
      <alignment horizontal="left"/>
    </xf>
    <xf numFmtId="0" fontId="7" fillId="7" borderId="27" xfId="0" quotePrefix="1" applyFont="1" applyFill="1" applyBorder="1" applyAlignment="1">
      <alignment horizontal="center"/>
    </xf>
    <xf numFmtId="1" fontId="38" fillId="0" borderId="28" xfId="0" applyNumberFormat="1" applyFont="1" applyBorder="1" applyAlignment="1">
      <alignment horizontal="center"/>
    </xf>
    <xf numFmtId="1" fontId="38" fillId="0" borderId="26" xfId="0" applyNumberFormat="1" applyFont="1" applyBorder="1" applyAlignment="1">
      <alignment horizontal="center"/>
    </xf>
    <xf numFmtId="1" fontId="38" fillId="0" borderId="25" xfId="0" applyNumberFormat="1" applyFont="1" applyBorder="1" applyAlignment="1">
      <alignment horizontal="center"/>
    </xf>
    <xf numFmtId="0" fontId="38" fillId="0" borderId="0" xfId="0" quotePrefix="1" applyFont="1" applyAlignment="1">
      <alignment horizontal="left"/>
    </xf>
    <xf numFmtId="0" fontId="31" fillId="0" borderId="0" xfId="0" applyFont="1"/>
    <xf numFmtId="0" fontId="31" fillId="0" borderId="21" xfId="0" quotePrefix="1" applyFont="1" applyBorder="1" applyAlignment="1">
      <alignment horizontal="right"/>
    </xf>
    <xf numFmtId="0" fontId="7" fillId="7" borderId="0" xfId="0" applyFont="1" applyFill="1" applyAlignment="1">
      <alignment horizontal="center"/>
    </xf>
    <xf numFmtId="0" fontId="0" fillId="0" borderId="19" xfId="0" applyBorder="1"/>
    <xf numFmtId="0" fontId="0" fillId="0" borderId="17" xfId="0" applyBorder="1"/>
    <xf numFmtId="0" fontId="0" fillId="0" borderId="16" xfId="0" applyBorder="1"/>
    <xf numFmtId="165" fontId="0" fillId="0" borderId="16" xfId="0" applyNumberFormat="1" applyBorder="1"/>
    <xf numFmtId="0" fontId="0" fillId="0" borderId="15" xfId="0" applyBorder="1"/>
    <xf numFmtId="0" fontId="25" fillId="0" borderId="21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7" fillId="0" borderId="18" xfId="0" applyFont="1" applyBorder="1" applyAlignment="1">
      <alignment horizontal="center"/>
    </xf>
    <xf numFmtId="165" fontId="7" fillId="0" borderId="16" xfId="0" applyNumberFormat="1" applyFont="1" applyBorder="1"/>
    <xf numFmtId="165" fontId="7" fillId="0" borderId="0" xfId="0" applyNumberFormat="1" applyFont="1" applyAlignment="1">
      <alignment horizontal="center"/>
    </xf>
    <xf numFmtId="165" fontId="7" fillId="0" borderId="19" xfId="0" quotePrefix="1" applyNumberFormat="1" applyFont="1" applyBorder="1" applyAlignment="1">
      <alignment horizontal="left"/>
    </xf>
    <xf numFmtId="0" fontId="7" fillId="0" borderId="17" xfId="0" quotePrefix="1" applyFont="1" applyBorder="1" applyAlignment="1">
      <alignment horizontal="left"/>
    </xf>
    <xf numFmtId="0" fontId="39" fillId="0" borderId="0" xfId="0" applyFont="1"/>
    <xf numFmtId="0" fontId="39" fillId="0" borderId="0" xfId="0" quotePrefix="1" applyFont="1" applyAlignment="1">
      <alignment horizontal="left"/>
    </xf>
    <xf numFmtId="2" fontId="7" fillId="0" borderId="0" xfId="0" applyNumberFormat="1" applyFont="1"/>
    <xf numFmtId="0" fontId="33" fillId="0" borderId="21" xfId="0" applyFont="1" applyBorder="1"/>
    <xf numFmtId="2" fontId="7" fillId="0" borderId="16" xfId="0" applyNumberFormat="1" applyFont="1" applyBorder="1"/>
    <xf numFmtId="0" fontId="31" fillId="0" borderId="21" xfId="0" quotePrefix="1" applyFont="1" applyBorder="1" applyAlignment="1">
      <alignment horizontal="left"/>
    </xf>
    <xf numFmtId="0" fontId="7" fillId="8" borderId="0" xfId="0" applyFont="1" applyFill="1"/>
    <xf numFmtId="2" fontId="7" fillId="8" borderId="0" xfId="0" applyNumberFormat="1" applyFont="1" applyFill="1"/>
    <xf numFmtId="49" fontId="7" fillId="0" borderId="0" xfId="0" quotePrefix="1" applyNumberFormat="1" applyFont="1" applyAlignment="1">
      <alignment horizontal="left"/>
    </xf>
    <xf numFmtId="2" fontId="38" fillId="8" borderId="0" xfId="0" applyNumberFormat="1" applyFont="1" applyFill="1"/>
    <xf numFmtId="49" fontId="7" fillId="0" borderId="0" xfId="0" applyNumberFormat="1" applyFont="1" applyAlignment="1">
      <alignment horizontal="right"/>
    </xf>
    <xf numFmtId="49" fontId="7" fillId="0" borderId="16" xfId="0" applyNumberFormat="1" applyFont="1" applyBorder="1" applyAlignment="1">
      <alignment horizontal="right"/>
    </xf>
    <xf numFmtId="49" fontId="7" fillId="8" borderId="0" xfId="0" applyNumberFormat="1" applyFont="1" applyFill="1" applyAlignment="1">
      <alignment horizontal="right"/>
    </xf>
    <xf numFmtId="0" fontId="7" fillId="9" borderId="0" xfId="0" applyFont="1" applyFill="1"/>
    <xf numFmtId="49" fontId="7" fillId="9" borderId="0" xfId="0" applyNumberFormat="1" applyFont="1" applyFill="1" applyAlignment="1">
      <alignment horizontal="right"/>
    </xf>
    <xf numFmtId="49" fontId="35" fillId="8" borderId="0" xfId="0" quotePrefix="1" applyNumberFormat="1" applyFont="1" applyFill="1" applyAlignment="1">
      <alignment horizontal="right"/>
    </xf>
    <xf numFmtId="49" fontId="7" fillId="8" borderId="0" xfId="0" quotePrefix="1" applyNumberFormat="1" applyFont="1" applyFill="1" applyAlignment="1">
      <alignment horizontal="center"/>
    </xf>
    <xf numFmtId="0" fontId="7" fillId="0" borderId="22" xfId="0" quotePrefix="1" applyFont="1" applyBorder="1" applyAlignment="1">
      <alignment horizontal="center"/>
    </xf>
    <xf numFmtId="0" fontId="33" fillId="0" borderId="21" xfId="0" quotePrefix="1" applyFont="1" applyBorder="1" applyAlignment="1">
      <alignment horizontal="center"/>
    </xf>
    <xf numFmtId="0" fontId="7" fillId="0" borderId="21" xfId="0" quotePrefix="1" applyFont="1" applyBorder="1" applyAlignment="1">
      <alignment horizontal="center"/>
    </xf>
    <xf numFmtId="0" fontId="7" fillId="0" borderId="20" xfId="0" quotePrefix="1" applyFont="1" applyBorder="1" applyAlignment="1">
      <alignment horizontal="center"/>
    </xf>
    <xf numFmtId="0" fontId="7" fillId="0" borderId="19" xfId="0" quotePrefix="1" applyFont="1" applyBorder="1" applyAlignment="1">
      <alignment horizontal="center"/>
    </xf>
    <xf numFmtId="165" fontId="33" fillId="0" borderId="0" xfId="0" quotePrefix="1" applyNumberFormat="1" applyFont="1" applyAlignment="1">
      <alignment horizontal="center"/>
    </xf>
    <xf numFmtId="0" fontId="33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/>
    </xf>
    <xf numFmtId="0" fontId="33" fillId="0" borderId="18" xfId="0" quotePrefix="1" applyFont="1" applyBorder="1" applyAlignment="1">
      <alignment horizontal="center"/>
    </xf>
    <xf numFmtId="165" fontId="7" fillId="0" borderId="0" xfId="0" quotePrefix="1" applyNumberFormat="1" applyFont="1" applyAlignment="1">
      <alignment horizontal="center"/>
    </xf>
    <xf numFmtId="0" fontId="7" fillId="0" borderId="18" xfId="0" quotePrefix="1" applyFont="1" applyBorder="1" applyAlignment="1">
      <alignment horizontal="center"/>
    </xf>
    <xf numFmtId="0" fontId="7" fillId="8" borderId="0" xfId="0" quotePrefix="1" applyFont="1" applyFill="1" applyAlignment="1">
      <alignment horizontal="center"/>
    </xf>
    <xf numFmtId="0" fontId="7" fillId="8" borderId="18" xfId="0" quotePrefix="1" applyFont="1" applyFill="1" applyBorder="1" applyAlignment="1">
      <alignment horizontal="center"/>
    </xf>
    <xf numFmtId="0" fontId="7" fillId="8" borderId="19" xfId="0" quotePrefix="1" applyFont="1" applyFill="1" applyBorder="1" applyAlignment="1">
      <alignment horizontal="center"/>
    </xf>
    <xf numFmtId="165" fontId="7" fillId="8" borderId="0" xfId="0" quotePrefix="1" applyNumberFormat="1" applyFont="1" applyFill="1" applyAlignment="1">
      <alignment horizontal="center"/>
    </xf>
    <xf numFmtId="165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19" xfId="0" quotePrefix="1" applyFont="1" applyBorder="1" applyAlignment="1">
      <alignment horizontal="left"/>
    </xf>
    <xf numFmtId="0" fontId="23" fillId="0" borderId="0" xfId="0" applyFont="1"/>
    <xf numFmtId="0" fontId="31" fillId="7" borderId="0" xfId="0" quotePrefix="1" applyFont="1" applyFill="1" applyAlignment="1">
      <alignment horizontal="left"/>
    </xf>
    <xf numFmtId="0" fontId="31" fillId="7" borderId="36" xfId="0" quotePrefix="1" applyFont="1" applyFill="1" applyBorder="1" applyAlignment="1">
      <alignment horizontal="left"/>
    </xf>
    <xf numFmtId="0" fontId="0" fillId="7" borderId="32" xfId="0" applyFill="1" applyBorder="1" applyAlignment="1">
      <alignment horizontal="center"/>
    </xf>
    <xf numFmtId="0" fontId="0" fillId="7" borderId="33" xfId="0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44" fillId="0" borderId="35" xfId="0" applyFont="1" applyBorder="1" applyAlignment="1">
      <alignment horizontal="right"/>
    </xf>
    <xf numFmtId="0" fontId="44" fillId="0" borderId="0" xfId="0" applyFont="1" applyAlignment="1">
      <alignment horizontal="right"/>
    </xf>
    <xf numFmtId="0" fontId="0" fillId="0" borderId="40" xfId="0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0" fillId="0" borderId="41" xfId="0" applyBorder="1" applyAlignment="1">
      <alignment horizontal="lef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left"/>
    </xf>
    <xf numFmtId="165" fontId="27" fillId="0" borderId="0" xfId="0" applyNumberFormat="1" applyFont="1" applyAlignment="1">
      <alignment horizontal="center"/>
    </xf>
    <xf numFmtId="165" fontId="27" fillId="8" borderId="0" xfId="0" applyNumberFormat="1" applyFont="1" applyFill="1" applyAlignment="1">
      <alignment horizontal="center"/>
    </xf>
    <xf numFmtId="1" fontId="27" fillId="8" borderId="0" xfId="0" applyNumberFormat="1" applyFont="1" applyFill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8" borderId="36" xfId="0" applyNumberFormat="1" applyFont="1" applyFill="1" applyBorder="1" applyAlignment="1">
      <alignment horizontal="left"/>
    </xf>
    <xf numFmtId="1" fontId="27" fillId="0" borderId="36" xfId="0" applyNumberFormat="1" applyFont="1" applyBorder="1" applyAlignment="1">
      <alignment horizontal="left"/>
    </xf>
    <xf numFmtId="0" fontId="0" fillId="0" borderId="19" xfId="0" quotePrefix="1" applyBorder="1" applyAlignment="1">
      <alignment horizontal="left"/>
    </xf>
    <xf numFmtId="165" fontId="0" fillId="0" borderId="19" xfId="0" quotePrefix="1" applyNumberFormat="1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22" xfId="0" applyBorder="1"/>
    <xf numFmtId="0" fontId="25" fillId="0" borderId="21" xfId="0" applyFont="1" applyBorder="1"/>
    <xf numFmtId="0" fontId="43" fillId="0" borderId="21" xfId="0" quotePrefix="1" applyFont="1" applyBorder="1" applyAlignment="1">
      <alignment horizontal="left"/>
    </xf>
    <xf numFmtId="49" fontId="0" fillId="0" borderId="0" xfId="0" applyNumberFormat="1" applyAlignment="1">
      <alignment horizontal="right"/>
    </xf>
    <xf numFmtId="0" fontId="0" fillId="8" borderId="0" xfId="0" applyFill="1"/>
    <xf numFmtId="49" fontId="0" fillId="8" borderId="0" xfId="0" applyNumberFormat="1" applyFill="1" applyAlignment="1">
      <alignment horizontal="right"/>
    </xf>
    <xf numFmtId="49" fontId="42" fillId="8" borderId="0" xfId="0" quotePrefix="1" applyNumberFormat="1" applyFont="1" applyFill="1" applyAlignment="1">
      <alignment horizontal="right"/>
    </xf>
    <xf numFmtId="0" fontId="0" fillId="9" borderId="0" xfId="0" applyFill="1"/>
    <xf numFmtId="49" fontId="0" fillId="9" borderId="0" xfId="0" applyNumberFormat="1" applyFill="1" applyAlignment="1">
      <alignment horizontal="right"/>
    </xf>
    <xf numFmtId="49" fontId="0" fillId="0" borderId="16" xfId="0" applyNumberFormat="1" applyBorder="1" applyAlignment="1">
      <alignment horizontal="right"/>
    </xf>
    <xf numFmtId="0" fontId="0" fillId="0" borderId="43" xfId="0" quotePrefix="1" applyBorder="1" applyAlignment="1">
      <alignment horizontal="center"/>
    </xf>
    <xf numFmtId="0" fontId="25" fillId="0" borderId="44" xfId="0" quotePrefix="1" applyFont="1" applyBorder="1" applyAlignment="1">
      <alignment horizontal="center"/>
    </xf>
    <xf numFmtId="0" fontId="0" fillId="0" borderId="44" xfId="0" quotePrefix="1" applyBorder="1" applyAlignment="1">
      <alignment horizontal="center"/>
    </xf>
    <xf numFmtId="0" fontId="0" fillId="0" borderId="45" xfId="0" quotePrefix="1" applyBorder="1" applyAlignment="1">
      <alignment horizontal="center"/>
    </xf>
    <xf numFmtId="165" fontId="25" fillId="0" borderId="0" xfId="0" quotePrefix="1" applyNumberFormat="1" applyFont="1" applyAlignment="1">
      <alignment horizontal="center"/>
    </xf>
    <xf numFmtId="165" fontId="0" fillId="0" borderId="0" xfId="0" quotePrefix="1" applyNumberFormat="1" applyAlignment="1">
      <alignment horizontal="center"/>
    </xf>
    <xf numFmtId="49" fontId="0" fillId="8" borderId="0" xfId="0" quotePrefix="1" applyNumberFormat="1" applyFill="1" applyAlignment="1">
      <alignment horizontal="center"/>
    </xf>
    <xf numFmtId="165" fontId="0" fillId="8" borderId="0" xfId="0" quotePrefix="1" applyNumberFormat="1" applyFill="1" applyAlignment="1">
      <alignment horizontal="center"/>
    </xf>
    <xf numFmtId="165" fontId="0" fillId="0" borderId="16" xfId="0" quotePrefix="1" applyNumberFormat="1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16" xfId="0" applyBorder="1" applyAlignment="1">
      <alignment horizontal="right"/>
    </xf>
    <xf numFmtId="0" fontId="44" fillId="0" borderId="19" xfId="0" quotePrefix="1" applyFont="1" applyBorder="1" applyAlignment="1">
      <alignment horizontal="right"/>
    </xf>
    <xf numFmtId="0" fontId="44" fillId="8" borderId="19" xfId="0" quotePrefix="1" applyFont="1" applyFill="1" applyBorder="1" applyAlignment="1">
      <alignment horizontal="right"/>
    </xf>
    <xf numFmtId="0" fontId="44" fillId="0" borderId="17" xfId="0" quotePrefix="1" applyFont="1" applyBorder="1" applyAlignment="1">
      <alignment horizontal="right"/>
    </xf>
    <xf numFmtId="0" fontId="44" fillId="0" borderId="0" xfId="0" quotePrefix="1" applyFont="1" applyAlignment="1">
      <alignment horizontal="right"/>
    </xf>
    <xf numFmtId="0" fontId="44" fillId="8" borderId="0" xfId="0" quotePrefix="1" applyFont="1" applyFill="1" applyAlignment="1">
      <alignment horizontal="right"/>
    </xf>
    <xf numFmtId="0" fontId="44" fillId="8" borderId="35" xfId="0" applyFont="1" applyFill="1" applyBorder="1" applyAlignment="1">
      <alignment horizontal="right"/>
    </xf>
    <xf numFmtId="0" fontId="44" fillId="8" borderId="0" xfId="0" applyFont="1" applyFill="1" applyAlignment="1">
      <alignment horizontal="right"/>
    </xf>
    <xf numFmtId="0" fontId="44" fillId="8" borderId="37" xfId="0" applyFont="1" applyFill="1" applyBorder="1" applyAlignment="1">
      <alignment horizontal="right"/>
    </xf>
    <xf numFmtId="165" fontId="27" fillId="8" borderId="38" xfId="0" applyNumberFormat="1" applyFont="1" applyFill="1" applyBorder="1" applyAlignment="1">
      <alignment horizontal="center"/>
    </xf>
    <xf numFmtId="1" fontId="27" fillId="8" borderId="38" xfId="0" applyNumberFormat="1" applyFont="1" applyFill="1" applyBorder="1" applyAlignment="1">
      <alignment horizontal="left"/>
    </xf>
    <xf numFmtId="0" fontId="44" fillId="8" borderId="38" xfId="0" applyFont="1" applyFill="1" applyBorder="1" applyAlignment="1">
      <alignment horizontal="right"/>
    </xf>
    <xf numFmtId="1" fontId="27" fillId="8" borderId="39" xfId="0" applyNumberFormat="1" applyFont="1" applyFill="1" applyBorder="1" applyAlignment="1">
      <alignment horizontal="left"/>
    </xf>
    <xf numFmtId="0" fontId="0" fillId="7" borderId="33" xfId="0" quotePrefix="1" applyFill="1" applyBorder="1" applyAlignment="1">
      <alignment horizontal="left"/>
    </xf>
    <xf numFmtId="0" fontId="0" fillId="7" borderId="34" xfId="0" quotePrefix="1" applyFill="1" applyBorder="1" applyAlignment="1">
      <alignment horizontal="left"/>
    </xf>
    <xf numFmtId="1" fontId="25" fillId="0" borderId="0" xfId="0" quotePrefix="1" applyNumberFormat="1" applyFont="1" applyAlignment="1">
      <alignment horizontal="center"/>
    </xf>
    <xf numFmtId="1" fontId="0" fillId="0" borderId="0" xfId="0" quotePrefix="1" applyNumberFormat="1" applyAlignment="1">
      <alignment horizontal="center"/>
    </xf>
    <xf numFmtId="1" fontId="0" fillId="8" borderId="0" xfId="0" quotePrefix="1" applyNumberFormat="1" applyFill="1" applyAlignment="1">
      <alignment horizontal="center"/>
    </xf>
    <xf numFmtId="1" fontId="0" fillId="0" borderId="16" xfId="0" quotePrefix="1" applyNumberFormat="1" applyBorder="1" applyAlignment="1">
      <alignment horizontal="center"/>
    </xf>
    <xf numFmtId="1" fontId="25" fillId="0" borderId="18" xfId="0" quotePrefix="1" applyNumberFormat="1" applyFont="1" applyBorder="1" applyAlignment="1">
      <alignment horizontal="center"/>
    </xf>
    <xf numFmtId="1" fontId="0" fillId="0" borderId="18" xfId="0" quotePrefix="1" applyNumberFormat="1" applyBorder="1" applyAlignment="1">
      <alignment horizontal="center"/>
    </xf>
    <xf numFmtId="1" fontId="0" fillId="8" borderId="18" xfId="0" quotePrefix="1" applyNumberForma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0" fillId="0" borderId="0" xfId="0" applyFont="1"/>
    <xf numFmtId="0" fontId="0" fillId="7" borderId="0" xfId="0" applyFont="1" applyFill="1" applyAlignment="1">
      <alignment horizontal="center"/>
    </xf>
    <xf numFmtId="0" fontId="0" fillId="0" borderId="0" xfId="0" quotePrefix="1" applyFont="1" applyAlignment="1">
      <alignment horizontal="left"/>
    </xf>
    <xf numFmtId="0" fontId="19" fillId="0" borderId="0" xfId="0" quotePrefix="1" applyFont="1" applyAlignment="1">
      <alignment horizontal="left"/>
    </xf>
    <xf numFmtId="0" fontId="0" fillId="0" borderId="0" xfId="0" quotePrefix="1" applyFont="1" applyAlignment="1">
      <alignment horizontal="fill"/>
    </xf>
    <xf numFmtId="0" fontId="0" fillId="0" borderId="0" xfId="0" applyFont="1" applyAlignment="1">
      <alignment horizontal="left"/>
    </xf>
    <xf numFmtId="0" fontId="46" fillId="0" borderId="0" xfId="0" applyFont="1"/>
    <xf numFmtId="0" fontId="46" fillId="0" borderId="0" xfId="0" quotePrefix="1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22" xfId="0" applyFont="1" applyBorder="1"/>
    <xf numFmtId="0" fontId="0" fillId="0" borderId="21" xfId="0" quotePrefix="1" applyFont="1" applyBorder="1" applyAlignment="1">
      <alignment horizontal="left"/>
    </xf>
    <xf numFmtId="0" fontId="0" fillId="0" borderId="21" xfId="0" applyFont="1" applyBorder="1"/>
    <xf numFmtId="0" fontId="43" fillId="0" borderId="21" xfId="0" quotePrefix="1" applyFont="1" applyBorder="1" applyAlignment="1">
      <alignment horizontal="right"/>
    </xf>
    <xf numFmtId="0" fontId="0" fillId="0" borderId="20" xfId="0" applyFont="1" applyBorder="1"/>
    <xf numFmtId="0" fontId="25" fillId="0" borderId="0" xfId="0" applyFont="1"/>
    <xf numFmtId="0" fontId="0" fillId="0" borderId="19" xfId="0" applyFont="1" applyBorder="1"/>
    <xf numFmtId="0" fontId="0" fillId="0" borderId="18" xfId="0" applyFont="1" applyBorder="1"/>
    <xf numFmtId="0" fontId="0" fillId="7" borderId="27" xfId="0" quotePrefix="1" applyFont="1" applyFill="1" applyBorder="1" applyAlignment="1">
      <alignment horizontal="center"/>
    </xf>
    <xf numFmtId="0" fontId="24" fillId="7" borderId="27" xfId="0" applyFont="1" applyFill="1" applyBorder="1" applyAlignment="1">
      <alignment horizontal="center"/>
    </xf>
    <xf numFmtId="0" fontId="24" fillId="7" borderId="31" xfId="0" applyFont="1" applyFill="1" applyBorder="1" applyAlignment="1">
      <alignment horizontal="center"/>
    </xf>
    <xf numFmtId="2" fontId="0" fillId="0" borderId="0" xfId="0" applyNumberFormat="1" applyFont="1"/>
    <xf numFmtId="1" fontId="9" fillId="0" borderId="28" xfId="0" applyNumberFormat="1" applyFont="1" applyBorder="1" applyAlignment="1">
      <alignment horizontal="center"/>
    </xf>
    <xf numFmtId="1" fontId="0" fillId="0" borderId="28" xfId="0" applyNumberFormat="1" applyFont="1" applyBorder="1" applyAlignment="1">
      <alignment horizontal="center"/>
    </xf>
    <xf numFmtId="1" fontId="0" fillId="0" borderId="26" xfId="0" applyNumberFormat="1" applyFont="1" applyBorder="1" applyAlignment="1">
      <alignment horizontal="center"/>
    </xf>
    <xf numFmtId="0" fontId="0" fillId="8" borderId="0" xfId="0" applyFont="1" applyFill="1"/>
    <xf numFmtId="2" fontId="0" fillId="8" borderId="0" xfId="0" applyNumberFormat="1" applyFont="1" applyFill="1"/>
    <xf numFmtId="1" fontId="9" fillId="0" borderId="26" xfId="0" applyNumberFormat="1" applyFont="1" applyBorder="1" applyAlignment="1">
      <alignment horizontal="center"/>
    </xf>
    <xf numFmtId="2" fontId="9" fillId="8" borderId="0" xfId="0" applyNumberFormat="1" applyFont="1" applyFill="1"/>
    <xf numFmtId="49" fontId="0" fillId="0" borderId="0" xfId="0" quotePrefix="1" applyNumberFormat="1" applyFont="1" applyAlignment="1">
      <alignment horizontal="left"/>
    </xf>
    <xf numFmtId="1" fontId="9" fillId="0" borderId="25" xfId="0" applyNumberFormat="1" applyFont="1" applyBorder="1" applyAlignment="1">
      <alignment horizontal="center"/>
    </xf>
    <xf numFmtId="1" fontId="0" fillId="0" borderId="25" xfId="0" applyNumberFormat="1" applyFont="1" applyBorder="1" applyAlignment="1">
      <alignment horizontal="center"/>
    </xf>
    <xf numFmtId="0" fontId="0" fillId="0" borderId="17" xfId="0" applyFont="1" applyBorder="1"/>
    <xf numFmtId="0" fontId="0" fillId="0" borderId="16" xfId="0" applyFont="1" applyBorder="1"/>
    <xf numFmtId="2" fontId="0" fillId="0" borderId="16" xfId="0" applyNumberFormat="1" applyFont="1" applyBorder="1"/>
    <xf numFmtId="0" fontId="0" fillId="0" borderId="15" xfId="0" applyFont="1" applyBorder="1"/>
    <xf numFmtId="49" fontId="0" fillId="0" borderId="16" xfId="0" applyNumberFormat="1" applyFont="1" applyBorder="1" applyAlignment="1">
      <alignment horizontal="right"/>
    </xf>
    <xf numFmtId="165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25" fillId="0" borderId="23" xfId="0" applyFont="1" applyBorder="1"/>
    <xf numFmtId="1" fontId="0" fillId="0" borderId="18" xfId="0" applyNumberFormat="1" applyFont="1" applyBorder="1" applyAlignment="1">
      <alignment horizontal="center"/>
    </xf>
    <xf numFmtId="1" fontId="0" fillId="0" borderId="0" xfId="0" applyNumberFormat="1" applyFont="1"/>
    <xf numFmtId="1" fontId="0" fillId="0" borderId="18" xfId="0" applyNumberFormat="1" applyFont="1" applyBorder="1"/>
    <xf numFmtId="0" fontId="0" fillId="7" borderId="32" xfId="0" applyFont="1" applyFill="1" applyBorder="1" applyAlignment="1">
      <alignment horizontal="center"/>
    </xf>
    <xf numFmtId="0" fontId="0" fillId="7" borderId="33" xfId="0" applyFont="1" applyFill="1" applyBorder="1" applyAlignment="1">
      <alignment horizontal="center"/>
    </xf>
    <xf numFmtId="0" fontId="0" fillId="7" borderId="33" xfId="0" quotePrefix="1" applyFont="1" applyFill="1" applyBorder="1" applyAlignment="1">
      <alignment horizontal="left"/>
    </xf>
    <xf numFmtId="0" fontId="0" fillId="7" borderId="34" xfId="0" quotePrefix="1" applyFont="1" applyFill="1" applyBorder="1" applyAlignment="1">
      <alignment horizontal="left"/>
    </xf>
    <xf numFmtId="0" fontId="0" fillId="7" borderId="35" xfId="0" applyFont="1" applyFill="1" applyBorder="1" applyAlignment="1">
      <alignment horizontal="center"/>
    </xf>
    <xf numFmtId="0" fontId="43" fillId="7" borderId="0" xfId="0" quotePrefix="1" applyFont="1" applyFill="1" applyAlignment="1">
      <alignment horizontal="left"/>
    </xf>
    <xf numFmtId="0" fontId="43" fillId="7" borderId="36" xfId="0" quotePrefix="1" applyFont="1" applyFill="1" applyBorder="1" applyAlignment="1">
      <alignment horizontal="left"/>
    </xf>
    <xf numFmtId="0" fontId="0" fillId="0" borderId="43" xfId="0" quotePrefix="1" applyFont="1" applyBorder="1" applyAlignment="1">
      <alignment horizontal="center"/>
    </xf>
    <xf numFmtId="0" fontId="0" fillId="0" borderId="44" xfId="0" quotePrefix="1" applyFont="1" applyBorder="1" applyAlignment="1">
      <alignment horizontal="center"/>
    </xf>
    <xf numFmtId="0" fontId="0" fillId="0" borderId="45" xfId="0" quotePrefix="1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41" xfId="0" applyFont="1" applyBorder="1" applyAlignment="1">
      <alignment horizontal="left"/>
    </xf>
    <xf numFmtId="0" fontId="0" fillId="0" borderId="41" xfId="0" applyFont="1" applyBorder="1" applyAlignment="1">
      <alignment horizontal="center"/>
    </xf>
    <xf numFmtId="0" fontId="0" fillId="0" borderId="42" xfId="0" applyFont="1" applyBorder="1" applyAlignment="1">
      <alignment horizontal="left"/>
    </xf>
    <xf numFmtId="1" fontId="0" fillId="0" borderId="18" xfId="0" quotePrefix="1" applyNumberFormat="1" applyFont="1" applyBorder="1" applyAlignment="1">
      <alignment horizontal="center"/>
    </xf>
    <xf numFmtId="1" fontId="0" fillId="8" borderId="18" xfId="0" quotePrefix="1" applyNumberFormat="1" applyFont="1" applyFill="1" applyBorder="1" applyAlignment="1">
      <alignment horizontal="center"/>
    </xf>
    <xf numFmtId="0" fontId="0" fillId="0" borderId="18" xfId="0" applyFont="1" applyBorder="1" applyAlignment="1">
      <alignment horizontal="left"/>
    </xf>
    <xf numFmtId="165" fontId="0" fillId="0" borderId="16" xfId="0" quotePrefix="1" applyNumberFormat="1" applyFont="1" applyBorder="1" applyAlignment="1">
      <alignment horizontal="center"/>
    </xf>
    <xf numFmtId="1" fontId="0" fillId="0" borderId="16" xfId="0" quotePrefix="1" applyNumberFormat="1" applyFont="1" applyBorder="1" applyAlignment="1">
      <alignment horizontal="center"/>
    </xf>
    <xf numFmtId="0" fontId="0" fillId="0" borderId="16" xfId="0" applyFont="1" applyBorder="1" applyAlignment="1">
      <alignment horizontal="right"/>
    </xf>
    <xf numFmtId="165" fontId="0" fillId="0" borderId="16" xfId="0" applyNumberFormat="1" applyFont="1" applyBorder="1"/>
    <xf numFmtId="0" fontId="0" fillId="0" borderId="19" xfId="0" quotePrefix="1" applyFont="1" applyBorder="1" applyAlignment="1">
      <alignment horizontal="left"/>
    </xf>
    <xf numFmtId="165" fontId="0" fillId="0" borderId="19" xfId="0" quotePrefix="1" applyNumberFormat="1" applyFont="1" applyBorder="1" applyAlignment="1">
      <alignment horizontal="left"/>
    </xf>
    <xf numFmtId="0" fontId="0" fillId="0" borderId="17" xfId="0" quotePrefix="1" applyFont="1" applyBorder="1" applyAlignment="1">
      <alignment horizontal="left"/>
    </xf>
    <xf numFmtId="0" fontId="0" fillId="0" borderId="0" xfId="0" quotePrefix="1" applyFont="1" applyBorder="1" applyAlignment="1">
      <alignment horizontal="left"/>
    </xf>
    <xf numFmtId="0" fontId="0" fillId="0" borderId="0" xfId="0" applyFont="1" applyBorder="1"/>
    <xf numFmtId="0" fontId="43" fillId="0" borderId="0" xfId="0" quotePrefix="1" applyFont="1" applyBorder="1" applyAlignment="1">
      <alignment horizontal="right"/>
    </xf>
    <xf numFmtId="0" fontId="0" fillId="0" borderId="46" xfId="0" applyFont="1" applyBorder="1"/>
    <xf numFmtId="1" fontId="0" fillId="0" borderId="0" xfId="0" applyNumberFormat="1" applyFont="1" applyBorder="1" applyAlignment="1">
      <alignment horizontal="center"/>
    </xf>
    <xf numFmtId="0" fontId="47" fillId="7" borderId="0" xfId="0" applyFont="1" applyFill="1" applyAlignment="1">
      <alignment horizontal="center"/>
    </xf>
    <xf numFmtId="0" fontId="9" fillId="0" borderId="0" xfId="0" quotePrefix="1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27" fillId="0" borderId="0" xfId="0" applyFont="1" applyBorder="1"/>
    <xf numFmtId="0" fontId="24" fillId="7" borderId="0" xfId="0" quotePrefix="1" applyFont="1" applyFill="1" applyBorder="1" applyAlignment="1">
      <alignment horizontal="center"/>
    </xf>
    <xf numFmtId="0" fontId="0" fillId="7" borderId="0" xfId="0" applyFont="1" applyFill="1" applyBorder="1"/>
    <xf numFmtId="0" fontId="0" fillId="7" borderId="0" xfId="0" quotePrefix="1" applyFont="1" applyFill="1" applyBorder="1" applyAlignment="1">
      <alignment horizontal="left"/>
    </xf>
    <xf numFmtId="0" fontId="42" fillId="7" borderId="0" xfId="0" quotePrefix="1" applyFont="1" applyFill="1" applyBorder="1" applyAlignment="1">
      <alignment horizontal="left"/>
    </xf>
    <xf numFmtId="0" fontId="0" fillId="7" borderId="47" xfId="0" quotePrefix="1" applyFont="1" applyFill="1" applyBorder="1" applyAlignment="1">
      <alignment horizontal="center"/>
    </xf>
    <xf numFmtId="0" fontId="24" fillId="7" borderId="47" xfId="0" applyFont="1" applyFill="1" applyBorder="1" applyAlignment="1">
      <alignment horizontal="center"/>
    </xf>
    <xf numFmtId="1" fontId="9" fillId="0" borderId="48" xfId="0" applyNumberFormat="1" applyFont="1" applyBorder="1" applyAlignment="1">
      <alignment horizontal="center"/>
    </xf>
    <xf numFmtId="1" fontId="9" fillId="0" borderId="49" xfId="0" applyNumberFormat="1" applyFont="1" applyBorder="1" applyAlignment="1">
      <alignment horizontal="center"/>
    </xf>
    <xf numFmtId="1" fontId="0" fillId="0" borderId="0" xfId="0" applyNumberFormat="1" applyFont="1" applyBorder="1"/>
    <xf numFmtId="1" fontId="0" fillId="0" borderId="50" xfId="0" applyNumberFormat="1" applyFont="1" applyBorder="1" applyAlignment="1">
      <alignment horizontal="center"/>
    </xf>
    <xf numFmtId="0" fontId="0" fillId="0" borderId="50" xfId="0" applyFont="1" applyBorder="1"/>
    <xf numFmtId="49" fontId="0" fillId="0" borderId="0" xfId="0" applyNumberFormat="1" applyFont="1" applyBorder="1" applyAlignment="1">
      <alignment horizontal="right"/>
    </xf>
    <xf numFmtId="0" fontId="0" fillId="8" borderId="0" xfId="0" applyFont="1" applyFill="1" applyBorder="1"/>
    <xf numFmtId="49" fontId="0" fillId="8" borderId="0" xfId="0" applyNumberFormat="1" applyFont="1" applyFill="1" applyBorder="1" applyAlignment="1">
      <alignment horizontal="right"/>
    </xf>
    <xf numFmtId="49" fontId="42" fillId="8" borderId="0" xfId="0" quotePrefix="1" applyNumberFormat="1" applyFont="1" applyFill="1" applyBorder="1" applyAlignment="1">
      <alignment horizontal="right"/>
    </xf>
    <xf numFmtId="0" fontId="0" fillId="9" borderId="0" xfId="0" applyFont="1" applyFill="1" applyBorder="1"/>
    <xf numFmtId="49" fontId="0" fillId="9" borderId="0" xfId="0" applyNumberFormat="1" applyFont="1" applyFill="1" applyBorder="1" applyAlignment="1">
      <alignment horizontal="right"/>
    </xf>
    <xf numFmtId="165" fontId="25" fillId="0" borderId="0" xfId="0" quotePrefix="1" applyNumberFormat="1" applyFont="1" applyBorder="1" applyAlignment="1">
      <alignment horizontal="center"/>
    </xf>
    <xf numFmtId="1" fontId="25" fillId="0" borderId="0" xfId="0" quotePrefix="1" applyNumberFormat="1" applyFont="1" applyBorder="1" applyAlignment="1">
      <alignment horizontal="center"/>
    </xf>
    <xf numFmtId="0" fontId="44" fillId="0" borderId="0" xfId="0" quotePrefix="1" applyFont="1" applyBorder="1" applyAlignment="1">
      <alignment horizontal="right"/>
    </xf>
    <xf numFmtId="165" fontId="0" fillId="0" borderId="0" xfId="0" quotePrefix="1" applyNumberFormat="1" applyFont="1" applyBorder="1" applyAlignment="1">
      <alignment horizontal="center"/>
    </xf>
    <xf numFmtId="1" fontId="0" fillId="0" borderId="0" xfId="0" quotePrefix="1" applyNumberFormat="1" applyFont="1" applyBorder="1" applyAlignment="1">
      <alignment horizontal="center"/>
    </xf>
    <xf numFmtId="0" fontId="44" fillId="8" borderId="0" xfId="0" quotePrefix="1" applyFont="1" applyFill="1" applyBorder="1" applyAlignment="1">
      <alignment horizontal="right"/>
    </xf>
    <xf numFmtId="49" fontId="0" fillId="8" borderId="0" xfId="0" quotePrefix="1" applyNumberFormat="1" applyFont="1" applyFill="1" applyBorder="1" applyAlignment="1">
      <alignment horizontal="center"/>
    </xf>
    <xf numFmtId="165" fontId="0" fillId="8" borderId="0" xfId="0" quotePrefix="1" applyNumberFormat="1" applyFont="1" applyFill="1" applyBorder="1" applyAlignment="1">
      <alignment horizontal="center"/>
    </xf>
    <xf numFmtId="1" fontId="0" fillId="8" borderId="0" xfId="0" quotePrefix="1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right"/>
    </xf>
    <xf numFmtId="165" fontId="0" fillId="0" borderId="0" xfId="0" applyNumberFormat="1" applyFont="1" applyBorder="1" applyAlignment="1">
      <alignment horizontal="center"/>
    </xf>
    <xf numFmtId="165" fontId="0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FF7E"/>
      <color rgb="FFFFFF66"/>
      <color rgb="FFFFFF99"/>
      <color rgb="FF0080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'4_increm_targets'!$D$15:$D$24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'4_increm_targets'!$M$15:$M$24</c:f>
              <c:numCache>
                <c:formatCode>0.00</c:formatCode>
                <c:ptCount val="10"/>
                <c:pt idx="0">
                  <c:v>0.87037037037037035</c:v>
                </c:pt>
                <c:pt idx="1">
                  <c:v>0.89239332096474955</c:v>
                </c:pt>
                <c:pt idx="2">
                  <c:v>0.91379310344827591</c:v>
                </c:pt>
                <c:pt idx="3">
                  <c:v>0.93582887700534756</c:v>
                </c:pt>
                <c:pt idx="4">
                  <c:v>0.95372050816696907</c:v>
                </c:pt>
                <c:pt idx="5">
                  <c:v>0.98737650933040622</c:v>
                </c:pt>
                <c:pt idx="6">
                  <c:v>0.99475065616797897</c:v>
                </c:pt>
                <c:pt idx="7">
                  <c:v>0.99878463782207094</c:v>
                </c:pt>
                <c:pt idx="8">
                  <c:v>1.0003934684241589</c:v>
                </c:pt>
                <c:pt idx="9">
                  <c:v>1.0001660853678791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21-4655-BD11-D32D833C2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0424496"/>
        <c:axId val="950431568"/>
      </c:scatterChart>
      <c:valAx>
        <c:axId val="950424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0431568"/>
        <c:crosses val="autoZero"/>
        <c:crossBetween val="midCat"/>
      </c:valAx>
      <c:valAx>
        <c:axId val="95043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0424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old_109_146!$H$66:$H$75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old_109_146!$I$66:$I$75</c:f>
              <c:numCache>
                <c:formatCode>General</c:formatCode>
                <c:ptCount val="10"/>
                <c:pt idx="0">
                  <c:v>1.07</c:v>
                </c:pt>
                <c:pt idx="1">
                  <c:v>1.07</c:v>
                </c:pt>
                <c:pt idx="2">
                  <c:v>0.93</c:v>
                </c:pt>
                <c:pt idx="3">
                  <c:v>0.82</c:v>
                </c:pt>
                <c:pt idx="4">
                  <c:v>0.75</c:v>
                </c:pt>
                <c:pt idx="5">
                  <c:v>0.56999999999999995</c:v>
                </c:pt>
                <c:pt idx="6">
                  <c:v>0.47</c:v>
                </c:pt>
                <c:pt idx="7">
                  <c:v>0.42</c:v>
                </c:pt>
                <c:pt idx="8">
                  <c:v>0.39</c:v>
                </c:pt>
                <c:pt idx="9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96-4C66-99E8-11E018980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526671"/>
        <c:axId val="263534159"/>
      </c:scatterChart>
      <c:valAx>
        <c:axId val="263526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534159"/>
        <c:crosses val="autoZero"/>
        <c:crossBetween val="midCat"/>
      </c:valAx>
      <c:valAx>
        <c:axId val="263534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5266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old_109_103_lreg!$C$38:$C$47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old_109_103_lreg!$D$38:$D$47</c:f>
              <c:numCache>
                <c:formatCode>General</c:formatCode>
                <c:ptCount val="10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18-4D6F-96D4-6A7260B4D93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old_109_103_lreg!$O$38:$O$47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old_109_103_lreg!$P$38:$P$47</c:f>
              <c:numCache>
                <c:formatCode>General</c:formatCode>
                <c:ptCount val="10"/>
                <c:pt idx="0">
                  <c:v>37.299999999999997</c:v>
                </c:pt>
                <c:pt idx="1">
                  <c:v>67.099999999999994</c:v>
                </c:pt>
                <c:pt idx="2">
                  <c:v>90.6</c:v>
                </c:pt>
                <c:pt idx="3">
                  <c:v>111.4</c:v>
                </c:pt>
                <c:pt idx="4">
                  <c:v>129.5</c:v>
                </c:pt>
                <c:pt idx="5">
                  <c:v>213.8</c:v>
                </c:pt>
                <c:pt idx="6">
                  <c:v>365</c:v>
                </c:pt>
                <c:pt idx="7">
                  <c:v>487.9</c:v>
                </c:pt>
                <c:pt idx="8">
                  <c:v>600.5</c:v>
                </c:pt>
                <c:pt idx="9">
                  <c:v>711.2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18-4D6F-96D4-6A7260B4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776735"/>
        <c:axId val="159778399"/>
      </c:scatterChart>
      <c:valAx>
        <c:axId val="1597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8399"/>
        <c:crosses val="autoZero"/>
        <c:crossBetween val="midCat"/>
      </c:valAx>
      <c:valAx>
        <c:axId val="159778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6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old_109_103_lreg!$L$39:$L$47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</c:numCache>
            </c:numRef>
          </c:xVal>
          <c:yVal>
            <c:numRef>
              <c:f>old_109_103_lreg!$M$39:$M$47</c:f>
              <c:numCache>
                <c:formatCode>0%</c:formatCode>
                <c:ptCount val="9"/>
                <c:pt idx="0">
                  <c:v>1.1773472429210134</c:v>
                </c:pt>
                <c:pt idx="1">
                  <c:v>1.1512141280353201</c:v>
                </c:pt>
                <c:pt idx="2">
                  <c:v>1.1131059245960502</c:v>
                </c:pt>
                <c:pt idx="3">
                  <c:v>1.0841698841698841</c:v>
                </c:pt>
                <c:pt idx="4">
                  <c:v>1.0238540692235734</c:v>
                </c:pt>
                <c:pt idx="5">
                  <c:v>1.0098630136986302</c:v>
                </c:pt>
                <c:pt idx="6">
                  <c:v>1.0024595203935234</c:v>
                </c:pt>
                <c:pt idx="7">
                  <c:v>0.99950041631973363</c:v>
                </c:pt>
                <c:pt idx="8">
                  <c:v>0.99971878515185597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E5-4194-B345-C99B017DF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914783"/>
        <c:axId val="263915199"/>
      </c:scatterChart>
      <c:valAx>
        <c:axId val="26391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915199"/>
        <c:crosses val="autoZero"/>
        <c:crossBetween val="midCat"/>
      </c:valAx>
      <c:valAx>
        <c:axId val="263915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914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76153762029747"/>
          <c:y val="0.20370370370370369"/>
          <c:w val="0.81132081146106738"/>
          <c:h val="0.53979950422863809"/>
        </c:manualLayout>
      </c:layout>
      <c:scatterChart>
        <c:scatterStyle val="lineMarker"/>
        <c:varyColors val="0"/>
        <c:ser>
          <c:idx val="0"/>
          <c:order val="0"/>
          <c:tx>
            <c:strRef>
              <c:f>old_109_103_lreg!$AH$70</c:f>
              <c:strCache>
                <c:ptCount val="1"/>
                <c:pt idx="0">
                  <c:v>   109_74_38_g x 1.0  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old_109_103_lreg!$AG$74:$AG$83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old_109_103_lreg!$AH$74:$AH$83</c:f>
              <c:numCache>
                <c:formatCode>General</c:formatCode>
                <c:ptCount val="10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2D-4272-878A-3509E5313B9D}"/>
            </c:ext>
          </c:extLst>
        </c:ser>
        <c:ser>
          <c:idx val="1"/>
          <c:order val="1"/>
          <c:tx>
            <c:strRef>
              <c:f>old_109_103_lreg!$AO$70</c:f>
              <c:strCache>
                <c:ptCount val="1"/>
                <c:pt idx="0">
                  <c:v>   103_58_30_g x 1.0  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old_109_103_lreg!$AN$74:$AN$83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old_109_103_lreg!$AO$74:$AO$83</c:f>
              <c:numCache>
                <c:formatCode>General</c:formatCode>
                <c:ptCount val="10"/>
                <c:pt idx="0">
                  <c:v>31.4</c:v>
                </c:pt>
                <c:pt idx="1">
                  <c:v>55.3</c:v>
                </c:pt>
                <c:pt idx="2">
                  <c:v>73.900000000000006</c:v>
                </c:pt>
                <c:pt idx="3">
                  <c:v>90.6</c:v>
                </c:pt>
                <c:pt idx="4">
                  <c:v>104.7</c:v>
                </c:pt>
                <c:pt idx="5">
                  <c:v>171</c:v>
                </c:pt>
                <c:pt idx="6">
                  <c:v>290.5</c:v>
                </c:pt>
                <c:pt idx="7">
                  <c:v>387.3</c:v>
                </c:pt>
                <c:pt idx="8">
                  <c:v>476.3</c:v>
                </c:pt>
                <c:pt idx="9">
                  <c:v>563.9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2D-4272-878A-3509E5313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269263"/>
        <c:axId val="746268431"/>
      </c:scatterChart>
      <c:valAx>
        <c:axId val="74626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ips</a:t>
                </a:r>
              </a:p>
            </c:rich>
          </c:tx>
          <c:layout>
            <c:manualLayout>
              <c:xMode val="edge"/>
              <c:yMode val="edge"/>
              <c:x val="0.47025535870516183"/>
              <c:y val="0.859212598425196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8431"/>
        <c:crosses val="autoZero"/>
        <c:crossBetween val="midCat"/>
      </c:valAx>
      <c:valAx>
        <c:axId val="746268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 wogas</a:t>
                </a:r>
              </a:p>
            </c:rich>
          </c:tx>
          <c:layout>
            <c:manualLayout>
              <c:xMode val="edge"/>
              <c:yMode val="edge"/>
              <c:x val="2.7777777777777766E-3"/>
              <c:y val="0.342596237970253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97134733158355"/>
          <c:y val="1.4467045785943424E-2"/>
          <c:w val="0.72258420822397185"/>
          <c:h val="0.13310294546515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048118985127"/>
          <c:y val="0.15740740740740741"/>
          <c:w val="0.80993197725284338"/>
          <c:h val="0.6370217264508603"/>
        </c:manualLayout>
      </c:layout>
      <c:scatterChart>
        <c:scatterStyle val="lineMarker"/>
        <c:varyColors val="0"/>
        <c:ser>
          <c:idx val="0"/>
          <c:order val="0"/>
          <c:tx>
            <c:strRef>
              <c:f>old_109_103_lreg!$AH$96</c:f>
              <c:strCache>
                <c:ptCount val="1"/>
                <c:pt idx="0">
                  <c:v>   109_74_38_g x 1.0  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old_109_103_lreg!$AG$100:$AG$105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</c:numCache>
            </c:numRef>
          </c:xVal>
          <c:yVal>
            <c:numRef>
              <c:f>old_109_103_lreg!$AH$100:$AH$105</c:f>
              <c:numCache>
                <c:formatCode>General</c:formatCode>
                <c:ptCount val="6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92-431E-8806-CE6290F31457}"/>
            </c:ext>
          </c:extLst>
        </c:ser>
        <c:ser>
          <c:idx val="1"/>
          <c:order val="1"/>
          <c:tx>
            <c:strRef>
              <c:f>old_109_103_lreg!$AO$96</c:f>
              <c:strCache>
                <c:ptCount val="1"/>
                <c:pt idx="0">
                  <c:v>   103_58_30_g x 1.27  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old_109_103_lreg!$AN$100:$AN$105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</c:numCache>
            </c:numRef>
          </c:xVal>
          <c:yVal>
            <c:numRef>
              <c:f>old_109_103_lreg!$AO$100:$AO$105</c:f>
              <c:numCache>
                <c:formatCode>General</c:formatCode>
                <c:ptCount val="6"/>
                <c:pt idx="0">
                  <c:v>37.299999999999997</c:v>
                </c:pt>
                <c:pt idx="1">
                  <c:v>67.099999999999994</c:v>
                </c:pt>
                <c:pt idx="2">
                  <c:v>90.6</c:v>
                </c:pt>
                <c:pt idx="3">
                  <c:v>111.4</c:v>
                </c:pt>
                <c:pt idx="4">
                  <c:v>129.5</c:v>
                </c:pt>
                <c:pt idx="5">
                  <c:v>213.8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92-431E-8806-CE6290F31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269263"/>
        <c:axId val="746268431"/>
      </c:scatterChart>
      <c:valAx>
        <c:axId val="74626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8431"/>
        <c:crosses val="autoZero"/>
        <c:crossBetween val="midCat"/>
      </c:valAx>
      <c:valAx>
        <c:axId val="746268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 wogas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97134733158355"/>
          <c:y val="3.2985564304461944E-2"/>
          <c:w val="0.72258420822397185"/>
          <c:h val="6.82881306503353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76153762029747"/>
          <c:y val="0.20370370370370369"/>
          <c:w val="0.81132081146106738"/>
          <c:h val="0.53979950422863809"/>
        </c:manualLayout>
      </c:layout>
      <c:scatterChart>
        <c:scatterStyle val="lineMarker"/>
        <c:varyColors val="0"/>
        <c:ser>
          <c:idx val="0"/>
          <c:order val="0"/>
          <c:tx>
            <c:strRef>
              <c:f>old_109_103_lreg!$AW$70</c:f>
              <c:strCache>
                <c:ptCount val="1"/>
                <c:pt idx="0">
                  <c:v>   109_74_38_g x 1.0  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old_109_103_lreg!$AV$74:$AV$87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  <c:pt idx="10">
                  <c:v>60</c:v>
                </c:pt>
                <c:pt idx="11">
                  <c:v>70</c:v>
                </c:pt>
                <c:pt idx="12">
                  <c:v>80</c:v>
                </c:pt>
                <c:pt idx="13">
                  <c:v>160</c:v>
                </c:pt>
              </c:numCache>
            </c:numRef>
          </c:xVal>
          <c:yVal>
            <c:numRef>
              <c:f>old_109_103_lreg!$AW$74:$AW$87</c:f>
              <c:numCache>
                <c:formatCode>General</c:formatCode>
                <c:ptCount val="14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  <c:pt idx="10">
                  <c:v>810</c:v>
                </c:pt>
                <c:pt idx="11">
                  <c:v>903</c:v>
                </c:pt>
                <c:pt idx="12">
                  <c:v>991</c:v>
                </c:pt>
                <c:pt idx="13">
                  <c:v>1651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EE-40E5-AAA2-8DF18E1B8BC5}"/>
            </c:ext>
          </c:extLst>
        </c:ser>
        <c:ser>
          <c:idx val="1"/>
          <c:order val="1"/>
          <c:tx>
            <c:strRef>
              <c:f>old_109_103_lreg!$BD$70</c:f>
              <c:strCache>
                <c:ptCount val="1"/>
                <c:pt idx="0">
                  <c:v>   103_58_30_g x 1.0  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old_109_103_lreg!$BC$74:$BC$87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  <c:pt idx="10">
                  <c:v>60</c:v>
                </c:pt>
                <c:pt idx="11">
                  <c:v>70</c:v>
                </c:pt>
                <c:pt idx="12">
                  <c:v>80</c:v>
                </c:pt>
                <c:pt idx="13">
                  <c:v>160</c:v>
                </c:pt>
              </c:numCache>
            </c:numRef>
          </c:xVal>
          <c:yVal>
            <c:numRef>
              <c:f>old_109_103_lreg!$BD$74:$BD$87</c:f>
              <c:numCache>
                <c:formatCode>General</c:formatCode>
                <c:ptCount val="14"/>
                <c:pt idx="0">
                  <c:v>31.4</c:v>
                </c:pt>
                <c:pt idx="1">
                  <c:v>55.3</c:v>
                </c:pt>
                <c:pt idx="2">
                  <c:v>73.900000000000006</c:v>
                </c:pt>
                <c:pt idx="3">
                  <c:v>90.6</c:v>
                </c:pt>
                <c:pt idx="4">
                  <c:v>104.7</c:v>
                </c:pt>
                <c:pt idx="5">
                  <c:v>171</c:v>
                </c:pt>
                <c:pt idx="6">
                  <c:v>290.5</c:v>
                </c:pt>
                <c:pt idx="7">
                  <c:v>387.3</c:v>
                </c:pt>
                <c:pt idx="8">
                  <c:v>476.3</c:v>
                </c:pt>
                <c:pt idx="9">
                  <c:v>563.9</c:v>
                </c:pt>
                <c:pt idx="10">
                  <c:v>644</c:v>
                </c:pt>
                <c:pt idx="11">
                  <c:v>718</c:v>
                </c:pt>
                <c:pt idx="12">
                  <c:v>788</c:v>
                </c:pt>
                <c:pt idx="13">
                  <c:v>1316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EE-40E5-AAA2-8DF18E1B8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269263"/>
        <c:axId val="746268431"/>
      </c:scatterChart>
      <c:valAx>
        <c:axId val="74626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ips</a:t>
                </a:r>
              </a:p>
            </c:rich>
          </c:tx>
          <c:layout>
            <c:manualLayout>
              <c:xMode val="edge"/>
              <c:yMode val="edge"/>
              <c:x val="0.47025535870516183"/>
              <c:y val="0.859212598425196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8431"/>
        <c:crosses val="autoZero"/>
        <c:crossBetween val="midCat"/>
      </c:valAx>
      <c:valAx>
        <c:axId val="746268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 wogas</a:t>
                </a:r>
              </a:p>
            </c:rich>
          </c:tx>
          <c:layout>
            <c:manualLayout>
              <c:xMode val="edge"/>
              <c:yMode val="edge"/>
              <c:x val="2.7777777777777766E-3"/>
              <c:y val="0.342596237970253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97134733158355"/>
          <c:y val="1.4467045785943424E-2"/>
          <c:w val="0.72258420822397185"/>
          <c:h val="0.13310294546515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old_146_103!$C$31:$C$40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old_146_103!$D$31:$D$40</c:f>
              <c:numCache>
                <c:formatCode>General</c:formatCode>
                <c:ptCount val="10"/>
                <c:pt idx="0">
                  <c:v>46.1</c:v>
                </c:pt>
                <c:pt idx="1">
                  <c:v>78.5</c:v>
                </c:pt>
                <c:pt idx="2">
                  <c:v>105</c:v>
                </c:pt>
                <c:pt idx="3">
                  <c:v>127.7</c:v>
                </c:pt>
                <c:pt idx="4">
                  <c:v>144.9</c:v>
                </c:pt>
                <c:pt idx="5">
                  <c:v>225.1</c:v>
                </c:pt>
                <c:pt idx="6">
                  <c:v>364</c:v>
                </c:pt>
                <c:pt idx="7">
                  <c:v>482</c:v>
                </c:pt>
                <c:pt idx="8">
                  <c:v>591.4</c:v>
                </c:pt>
                <c:pt idx="9">
                  <c:v>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28-43DC-AD50-6B19FF891E6A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old_146_103!$O$31:$O$40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old_146_103!$P$31:$P$40</c:f>
              <c:numCache>
                <c:formatCode>General</c:formatCode>
                <c:ptCount val="10"/>
                <c:pt idx="0">
                  <c:v>36.700000000000003</c:v>
                </c:pt>
                <c:pt idx="1">
                  <c:v>66</c:v>
                </c:pt>
                <c:pt idx="2">
                  <c:v>89</c:v>
                </c:pt>
                <c:pt idx="3">
                  <c:v>109.5</c:v>
                </c:pt>
                <c:pt idx="4">
                  <c:v>127.2</c:v>
                </c:pt>
                <c:pt idx="5">
                  <c:v>209.8</c:v>
                </c:pt>
                <c:pt idx="6">
                  <c:v>358.1</c:v>
                </c:pt>
                <c:pt idx="7">
                  <c:v>478.6</c:v>
                </c:pt>
                <c:pt idx="8">
                  <c:v>589</c:v>
                </c:pt>
                <c:pt idx="9">
                  <c:v>697.5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28-43DC-AD50-6B19FF891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872959"/>
        <c:axId val="250870463"/>
      </c:scatterChart>
      <c:valAx>
        <c:axId val="2508729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870463"/>
        <c:crosses val="autoZero"/>
        <c:crossBetween val="midCat"/>
      </c:valAx>
      <c:valAx>
        <c:axId val="250870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872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old_146_103!$L$31:$L$40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old_146_103!$M$31:$M$40</c:f>
              <c:numCache>
                <c:formatCode>0%</c:formatCode>
                <c:ptCount val="10"/>
                <c:pt idx="0">
                  <c:v>1.2561307901907357</c:v>
                </c:pt>
                <c:pt idx="1">
                  <c:v>1.1893939393939394</c:v>
                </c:pt>
                <c:pt idx="2">
                  <c:v>1.1797752808988764</c:v>
                </c:pt>
                <c:pt idx="3">
                  <c:v>1.1662100456621005</c:v>
                </c:pt>
                <c:pt idx="4">
                  <c:v>1.1391509433962264</c:v>
                </c:pt>
                <c:pt idx="5">
                  <c:v>1.0729265967588177</c:v>
                </c:pt>
                <c:pt idx="6">
                  <c:v>1.0164758447361071</c:v>
                </c:pt>
                <c:pt idx="7">
                  <c:v>1.0071040534893438</c:v>
                </c:pt>
                <c:pt idx="8">
                  <c:v>1.0040747028862478</c:v>
                </c:pt>
                <c:pt idx="9">
                  <c:v>1.0007168458781361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19-4067-BCFA-8A759DD6A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850911"/>
        <c:axId val="250852575"/>
      </c:scatterChart>
      <c:valAx>
        <c:axId val="250850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852575"/>
        <c:crosses val="autoZero"/>
        <c:crossBetween val="midCat"/>
      </c:valAx>
      <c:valAx>
        <c:axId val="25085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850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old_109_103!$C$31:$C$40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old_109_103!$D$31:$D$40</c:f>
              <c:numCache>
                <c:formatCode>General</c:formatCode>
                <c:ptCount val="10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2B-4A2D-84B3-5B578EF20C92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old_109_103!$O$31:$O$40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old_109_103!$P$31:$P$40</c:f>
              <c:numCache>
                <c:formatCode>General</c:formatCode>
                <c:ptCount val="10"/>
                <c:pt idx="0">
                  <c:v>37.299999999999997</c:v>
                </c:pt>
                <c:pt idx="1">
                  <c:v>67.099999999999994</c:v>
                </c:pt>
                <c:pt idx="2">
                  <c:v>90.6</c:v>
                </c:pt>
                <c:pt idx="3">
                  <c:v>111.4</c:v>
                </c:pt>
                <c:pt idx="4">
                  <c:v>129.5</c:v>
                </c:pt>
                <c:pt idx="5">
                  <c:v>213.8</c:v>
                </c:pt>
                <c:pt idx="6">
                  <c:v>365</c:v>
                </c:pt>
                <c:pt idx="7">
                  <c:v>487.9</c:v>
                </c:pt>
                <c:pt idx="8">
                  <c:v>600.5</c:v>
                </c:pt>
                <c:pt idx="9">
                  <c:v>711.2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2B-4A2D-84B3-5B578EF20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776735"/>
        <c:axId val="159778399"/>
      </c:scatterChart>
      <c:valAx>
        <c:axId val="1597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8399"/>
        <c:crosses val="autoZero"/>
        <c:crossBetween val="midCat"/>
      </c:valAx>
      <c:valAx>
        <c:axId val="159778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6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old_109_103!$L$32:$L$40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</c:numCache>
            </c:numRef>
          </c:xVal>
          <c:yVal>
            <c:numRef>
              <c:f>old_109_103!$M$32:$M$40</c:f>
              <c:numCache>
                <c:formatCode>0%</c:formatCode>
                <c:ptCount val="9"/>
                <c:pt idx="0">
                  <c:v>1.1773472429210134</c:v>
                </c:pt>
                <c:pt idx="1">
                  <c:v>1.1512141280353201</c:v>
                </c:pt>
                <c:pt idx="2">
                  <c:v>1.1131059245960502</c:v>
                </c:pt>
                <c:pt idx="3">
                  <c:v>1.0841698841698841</c:v>
                </c:pt>
                <c:pt idx="4">
                  <c:v>1.0238540692235734</c:v>
                </c:pt>
                <c:pt idx="5">
                  <c:v>1.0098630136986302</c:v>
                </c:pt>
                <c:pt idx="6">
                  <c:v>1.0024595203935234</c:v>
                </c:pt>
                <c:pt idx="7">
                  <c:v>0.99950041631973363</c:v>
                </c:pt>
                <c:pt idx="8">
                  <c:v>0.99971878515185597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DB-4432-908C-16D3EED69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914783"/>
        <c:axId val="263915199"/>
      </c:scatterChart>
      <c:valAx>
        <c:axId val="26391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915199"/>
        <c:crosses val="autoZero"/>
        <c:crossBetween val="midCat"/>
      </c:valAx>
      <c:valAx>
        <c:axId val="263915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914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76153762029747"/>
          <c:y val="0.20370370370370369"/>
          <c:w val="0.81132081146106738"/>
          <c:h val="0.53979950422863809"/>
        </c:manualLayout>
      </c:layout>
      <c:scatterChart>
        <c:scatterStyle val="lineMarker"/>
        <c:varyColors val="0"/>
        <c:ser>
          <c:idx val="0"/>
          <c:order val="0"/>
          <c:tx>
            <c:strRef>
              <c:f>old_109_103!$AH$63</c:f>
              <c:strCache>
                <c:ptCount val="1"/>
                <c:pt idx="0">
                  <c:v>   109_74_38_g x 1.0  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old_109_103!$AG$67:$AG$76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old_109_103!$AH$67:$AH$76</c:f>
              <c:numCache>
                <c:formatCode>General</c:formatCode>
                <c:ptCount val="10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90-4D6B-BE65-015DF0228354}"/>
            </c:ext>
          </c:extLst>
        </c:ser>
        <c:ser>
          <c:idx val="1"/>
          <c:order val="1"/>
          <c:tx>
            <c:strRef>
              <c:f>old_109_103!$AO$63</c:f>
              <c:strCache>
                <c:ptCount val="1"/>
                <c:pt idx="0">
                  <c:v>   103_58_30_g x 1.0  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old_109_103!$AN$67:$AN$76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old_109_103!$AO$67:$AO$76</c:f>
              <c:numCache>
                <c:formatCode>General</c:formatCode>
                <c:ptCount val="10"/>
                <c:pt idx="0">
                  <c:v>31.4</c:v>
                </c:pt>
                <c:pt idx="1">
                  <c:v>55.3</c:v>
                </c:pt>
                <c:pt idx="2">
                  <c:v>73.900000000000006</c:v>
                </c:pt>
                <c:pt idx="3">
                  <c:v>90.6</c:v>
                </c:pt>
                <c:pt idx="4">
                  <c:v>104.7</c:v>
                </c:pt>
                <c:pt idx="5">
                  <c:v>171</c:v>
                </c:pt>
                <c:pt idx="6">
                  <c:v>290.5</c:v>
                </c:pt>
                <c:pt idx="7">
                  <c:v>387.3</c:v>
                </c:pt>
                <c:pt idx="8">
                  <c:v>476.3</c:v>
                </c:pt>
                <c:pt idx="9">
                  <c:v>563.9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90-4D6B-BE65-015DF0228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269263"/>
        <c:axId val="746268431"/>
      </c:scatterChart>
      <c:valAx>
        <c:axId val="74626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ips</a:t>
                </a:r>
              </a:p>
            </c:rich>
          </c:tx>
          <c:layout>
            <c:manualLayout>
              <c:xMode val="edge"/>
              <c:yMode val="edge"/>
              <c:x val="0.47025535870516183"/>
              <c:y val="0.859212598425196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8431"/>
        <c:crosses val="autoZero"/>
        <c:crossBetween val="midCat"/>
      </c:valAx>
      <c:valAx>
        <c:axId val="746268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 wogas</a:t>
                </a:r>
              </a:p>
            </c:rich>
          </c:tx>
          <c:layout>
            <c:manualLayout>
              <c:xMode val="edge"/>
              <c:yMode val="edge"/>
              <c:x val="2.7777777777777766E-3"/>
              <c:y val="0.342596237970253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97134733158355"/>
          <c:y val="1.4467045785943424E-2"/>
          <c:w val="0.72258420822397185"/>
          <c:h val="0.13310294546515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048118985127"/>
          <c:y val="0.15740740740740741"/>
          <c:w val="0.80993197725284338"/>
          <c:h val="0.6370217264508603"/>
        </c:manualLayout>
      </c:layout>
      <c:scatterChart>
        <c:scatterStyle val="lineMarker"/>
        <c:varyColors val="0"/>
        <c:ser>
          <c:idx val="0"/>
          <c:order val="0"/>
          <c:tx>
            <c:strRef>
              <c:f>old_109_103!$AH$89</c:f>
              <c:strCache>
                <c:ptCount val="1"/>
                <c:pt idx="0">
                  <c:v>   109_74_38_g x 1.0  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old_109_103!$AG$93:$AG$98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</c:numCache>
            </c:numRef>
          </c:xVal>
          <c:yVal>
            <c:numRef>
              <c:f>old_109_103!$AH$93:$AH$98</c:f>
              <c:numCache>
                <c:formatCode>General</c:formatCode>
                <c:ptCount val="6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CD-4FC2-B955-4CB78315201E}"/>
            </c:ext>
          </c:extLst>
        </c:ser>
        <c:ser>
          <c:idx val="1"/>
          <c:order val="1"/>
          <c:tx>
            <c:strRef>
              <c:f>old_109_103!$AO$89</c:f>
              <c:strCache>
                <c:ptCount val="1"/>
                <c:pt idx="0">
                  <c:v>   103_58_30_g x 1.27  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old_109_103!$AN$93:$AN$98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</c:numCache>
            </c:numRef>
          </c:xVal>
          <c:yVal>
            <c:numRef>
              <c:f>old_109_103!$AO$93:$AO$98</c:f>
              <c:numCache>
                <c:formatCode>General</c:formatCode>
                <c:ptCount val="6"/>
                <c:pt idx="0">
                  <c:v>37.299999999999997</c:v>
                </c:pt>
                <c:pt idx="1">
                  <c:v>67.099999999999994</c:v>
                </c:pt>
                <c:pt idx="2">
                  <c:v>90.6</c:v>
                </c:pt>
                <c:pt idx="3">
                  <c:v>111.4</c:v>
                </c:pt>
                <c:pt idx="4">
                  <c:v>129.5</c:v>
                </c:pt>
                <c:pt idx="5">
                  <c:v>213.8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CD-4FC2-B955-4CB783152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269263"/>
        <c:axId val="746268431"/>
      </c:scatterChart>
      <c:valAx>
        <c:axId val="74626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ips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8431"/>
        <c:crosses val="autoZero"/>
        <c:crossBetween val="midCat"/>
      </c:valAx>
      <c:valAx>
        <c:axId val="746268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 wogas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26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797134733158355"/>
          <c:y val="3.2985564304461944E-2"/>
          <c:w val="0.72258420822397185"/>
          <c:h val="6.82881306503353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old_109_146!$C$31:$C$40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old_109_146!$D$31:$D$40</c:f>
              <c:numCache>
                <c:formatCode>General</c:formatCode>
                <c:ptCount val="10"/>
                <c:pt idx="0">
                  <c:v>42.3</c:v>
                </c:pt>
                <c:pt idx="1">
                  <c:v>79</c:v>
                </c:pt>
                <c:pt idx="2">
                  <c:v>104.3</c:v>
                </c:pt>
                <c:pt idx="3">
                  <c:v>124</c:v>
                </c:pt>
                <c:pt idx="4">
                  <c:v>140.4</c:v>
                </c:pt>
                <c:pt idx="5">
                  <c:v>218.9</c:v>
                </c:pt>
                <c:pt idx="6">
                  <c:v>368.6</c:v>
                </c:pt>
                <c:pt idx="7">
                  <c:v>489.1</c:v>
                </c:pt>
                <c:pt idx="8">
                  <c:v>600.20000000000005</c:v>
                </c:pt>
                <c:pt idx="9">
                  <c:v>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E7-4C68-8DAA-77387AF7248C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old_109_146!$O$31:$O$40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xVal>
          <c:yVal>
            <c:numRef>
              <c:f>old_109_146!$P$31:$P$40</c:f>
              <c:numCache>
                <c:formatCode>General</c:formatCode>
                <c:ptCount val="10"/>
                <c:pt idx="0">
                  <c:v>46.8</c:v>
                </c:pt>
                <c:pt idx="1">
                  <c:v>79.8</c:v>
                </c:pt>
                <c:pt idx="2">
                  <c:v>106.7</c:v>
                </c:pt>
                <c:pt idx="3">
                  <c:v>129.9</c:v>
                </c:pt>
                <c:pt idx="4">
                  <c:v>147.4</c:v>
                </c:pt>
                <c:pt idx="5">
                  <c:v>229.1</c:v>
                </c:pt>
                <c:pt idx="6">
                  <c:v>370.7</c:v>
                </c:pt>
                <c:pt idx="7">
                  <c:v>490.9</c:v>
                </c:pt>
                <c:pt idx="8">
                  <c:v>602.29999999999995</c:v>
                </c:pt>
                <c:pt idx="9">
                  <c:v>710.9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E7-4C68-8DAA-77387AF72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5691423"/>
        <c:axId val="265678111"/>
      </c:scatterChart>
      <c:valAx>
        <c:axId val="26569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5678111"/>
        <c:crosses val="autoZero"/>
        <c:crossBetween val="midCat"/>
      </c:valAx>
      <c:valAx>
        <c:axId val="265678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56914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old_109_146!$L$32:$L$40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</c:numCache>
            </c:numRef>
          </c:xVal>
          <c:yVal>
            <c:numRef>
              <c:f>old_109_146!$M$32:$M$40</c:f>
              <c:numCache>
                <c:formatCode>0%</c:formatCode>
                <c:ptCount val="9"/>
                <c:pt idx="0">
                  <c:v>0.9899749373433584</c:v>
                </c:pt>
                <c:pt idx="1">
                  <c:v>0.9775070290534208</c:v>
                </c:pt>
                <c:pt idx="2">
                  <c:v>0.95458044649730556</c:v>
                </c:pt>
                <c:pt idx="3">
                  <c:v>0.9525101763907734</c:v>
                </c:pt>
                <c:pt idx="4">
                  <c:v>0.9554779572239197</c:v>
                </c:pt>
                <c:pt idx="5">
                  <c:v>0.99433504181278676</c:v>
                </c:pt>
                <c:pt idx="6">
                  <c:v>0.99633326543084144</c:v>
                </c:pt>
                <c:pt idx="7">
                  <c:v>0.9965133654325089</c:v>
                </c:pt>
                <c:pt idx="8">
                  <c:v>1.0001406667604444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B6-4528-9007-0204BA54A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774655"/>
        <c:axId val="159778815"/>
      </c:scatterChart>
      <c:valAx>
        <c:axId val="159774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8815"/>
        <c:crosses val="autoZero"/>
        <c:crossBetween val="midCat"/>
      </c:valAx>
      <c:valAx>
        <c:axId val="159778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774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75141</xdr:colOff>
      <xdr:row>11</xdr:row>
      <xdr:rowOff>89429</xdr:rowOff>
    </xdr:from>
    <xdr:to>
      <xdr:col>24</xdr:col>
      <xdr:colOff>384175</xdr:colOff>
      <xdr:row>25</xdr:row>
      <xdr:rowOff>165629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252834-581C-4AF5-85B9-CCEFFA9B38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476251</xdr:colOff>
      <xdr:row>42</xdr:row>
      <xdr:rowOff>14817</xdr:rowOff>
    </xdr:from>
    <xdr:to>
      <xdr:col>9</xdr:col>
      <xdr:colOff>148167</xdr:colOff>
      <xdr:row>52</xdr:row>
      <xdr:rowOff>121497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A59E76-10C6-483B-A323-F4A77ED250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423334</xdr:colOff>
      <xdr:row>41</xdr:row>
      <xdr:rowOff>184150</xdr:rowOff>
    </xdr:from>
    <xdr:to>
      <xdr:col>19</xdr:col>
      <xdr:colOff>84667</xdr:colOff>
      <xdr:row>52</xdr:row>
      <xdr:rowOff>100330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F46E17-07CE-4D36-B645-65C071926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127000</xdr:colOff>
      <xdr:row>43</xdr:row>
      <xdr:rowOff>57151</xdr:rowOff>
    </xdr:from>
    <xdr:to>
      <xdr:col>9</xdr:col>
      <xdr:colOff>412750</xdr:colOff>
      <xdr:row>53</xdr:row>
      <xdr:rowOff>163831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5E033D-A997-47C2-9D67-8288DAA0D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338667</xdr:colOff>
      <xdr:row>43</xdr:row>
      <xdr:rowOff>57150</xdr:rowOff>
    </xdr:from>
    <xdr:to>
      <xdr:col>20</xdr:col>
      <xdr:colOff>1</xdr:colOff>
      <xdr:row>53</xdr:row>
      <xdr:rowOff>163830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F5CBE3-1E17-4595-93B8-C630E7BE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460110</xdr:colOff>
      <xdr:row>77</xdr:row>
      <xdr:rowOff>19845</xdr:rowOff>
    </xdr:from>
    <xdr:to>
      <xdr:col>40</xdr:col>
      <xdr:colOff>225795</xdr:colOff>
      <xdr:row>86</xdr:row>
      <xdr:rowOff>25560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487EE7F-5C8F-3628-AA97-D03BF2E96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349250</xdr:colOff>
      <xdr:row>119</xdr:row>
      <xdr:rowOff>127000</xdr:rowOff>
    </xdr:from>
    <xdr:to>
      <xdr:col>42</xdr:col>
      <xdr:colOff>296333</xdr:colOff>
      <xdr:row>134</xdr:row>
      <xdr:rowOff>12700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AA908BC-E5D6-4887-A473-3DB3E0C10D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116418</xdr:colOff>
      <xdr:row>46</xdr:row>
      <xdr:rowOff>173565</xdr:rowOff>
    </xdr:from>
    <xdr:to>
      <xdr:col>9</xdr:col>
      <xdr:colOff>402168</xdr:colOff>
      <xdr:row>57</xdr:row>
      <xdr:rowOff>89745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0682A2-E804-45A6-A8DD-124F64E27B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370418</xdr:colOff>
      <xdr:row>46</xdr:row>
      <xdr:rowOff>152399</xdr:rowOff>
    </xdr:from>
    <xdr:to>
      <xdr:col>19</xdr:col>
      <xdr:colOff>31751</xdr:colOff>
      <xdr:row>57</xdr:row>
      <xdr:rowOff>68579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5CD7E89-519E-484E-87A5-F869A82D2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381001</xdr:colOff>
      <xdr:row>59</xdr:row>
      <xdr:rowOff>14817</xdr:rowOff>
    </xdr:from>
    <xdr:to>
      <xdr:col>19</xdr:col>
      <xdr:colOff>42334</xdr:colOff>
      <xdr:row>73</xdr:row>
      <xdr:rowOff>91017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BBC16-D8A6-14FB-391B-9AE0E6102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98425</xdr:colOff>
      <xdr:row>53</xdr:row>
      <xdr:rowOff>133351</xdr:rowOff>
    </xdr:from>
    <xdr:to>
      <xdr:col>9</xdr:col>
      <xdr:colOff>384175</xdr:colOff>
      <xdr:row>64</xdr:row>
      <xdr:rowOff>49531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472257-3606-4F9E-9F75-A756FFA346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100542</xdr:colOff>
      <xdr:row>56</xdr:row>
      <xdr:rowOff>0</xdr:rowOff>
    </xdr:from>
    <xdr:to>
      <xdr:col>20</xdr:col>
      <xdr:colOff>371476</xdr:colOff>
      <xdr:row>66</xdr:row>
      <xdr:rowOff>106680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4CCE93-51B9-4B2E-B6AA-4DA2851410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12435</xdr:colOff>
      <xdr:row>84</xdr:row>
      <xdr:rowOff>19845</xdr:rowOff>
    </xdr:from>
    <xdr:to>
      <xdr:col>40</xdr:col>
      <xdr:colOff>79110</xdr:colOff>
      <xdr:row>92</xdr:row>
      <xdr:rowOff>96045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3D4D067-745F-4EE8-8911-257A15A8EF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349250</xdr:colOff>
      <xdr:row>126</xdr:row>
      <xdr:rowOff>127000</xdr:rowOff>
    </xdr:from>
    <xdr:to>
      <xdr:col>42</xdr:col>
      <xdr:colOff>296333</xdr:colOff>
      <xdr:row>141</xdr:row>
      <xdr:rowOff>12700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42CCB31-9C12-4231-B9F6-97CBEC38DF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374384</xdr:colOff>
      <xdr:row>87</xdr:row>
      <xdr:rowOff>153195</xdr:rowOff>
    </xdr:from>
    <xdr:to>
      <xdr:col>53</xdr:col>
      <xdr:colOff>507734</xdr:colOff>
      <xdr:row>96</xdr:row>
      <xdr:rowOff>67470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CFB120-1CDD-45C5-B711-6C7AD5984B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907EB-D2BA-4873-AF61-368802A5C1A0}">
  <sheetPr transitionEvaluation="1" transitionEntry="1"/>
  <dimension ref="A1:AU92"/>
  <sheetViews>
    <sheetView showGridLines="0" tabSelected="1" topLeftCell="D23" zoomScaleNormal="100" workbookViewId="0">
      <selection activeCell="E21" sqref="E21"/>
    </sheetView>
  </sheetViews>
  <sheetFormatPr defaultRowHeight="15" x14ac:dyDescent="0.25"/>
  <cols>
    <col min="1" max="3" width="3" style="290" customWidth="1"/>
    <col min="4" max="4" width="8.85546875" style="290" customWidth="1"/>
    <col min="5" max="6" width="9.28515625" style="290" customWidth="1"/>
    <col min="7" max="7" width="2.85546875" style="290" customWidth="1"/>
    <col min="8" max="13" width="9.7109375" style="290" customWidth="1"/>
    <col min="14" max="14" width="2.7109375" style="290" customWidth="1"/>
    <col min="15" max="20" width="9.7109375" style="290" customWidth="1"/>
    <col min="21" max="21" width="2.85546875" style="290" customWidth="1"/>
    <col min="22" max="22" width="9.140625" style="290" customWidth="1"/>
    <col min="23" max="23" width="10.7109375" style="290" customWidth="1"/>
    <col min="24" max="24" width="6.28515625" style="290" customWidth="1"/>
    <col min="25" max="25" width="10.85546875" style="290" customWidth="1"/>
    <col min="26" max="27" width="7.42578125" style="290" customWidth="1"/>
    <col min="28" max="28" width="10.85546875" style="290" customWidth="1"/>
    <col min="29" max="29" width="7.85546875" style="290" customWidth="1"/>
    <col min="30" max="30" width="10.7109375" style="290" customWidth="1"/>
    <col min="31" max="16384" width="9.140625" style="290"/>
  </cols>
  <sheetData>
    <row r="1" spans="1:47" x14ac:dyDescent="0.25">
      <c r="G1" s="361">
        <v>20</v>
      </c>
      <c r="H1" s="291">
        <v>86</v>
      </c>
      <c r="I1" s="291">
        <v>46</v>
      </c>
      <c r="J1" s="291">
        <v>52</v>
      </c>
      <c r="K1" s="291">
        <v>52</v>
      </c>
      <c r="L1" s="291">
        <v>52</v>
      </c>
      <c r="M1" s="291">
        <v>52</v>
      </c>
      <c r="N1" s="361">
        <v>20</v>
      </c>
      <c r="O1" s="291">
        <v>44</v>
      </c>
      <c r="P1" s="291">
        <v>54</v>
      </c>
      <c r="Q1" s="291">
        <v>52</v>
      </c>
      <c r="R1" s="291">
        <v>52</v>
      </c>
      <c r="S1" s="291">
        <v>56</v>
      </c>
      <c r="T1" s="291">
        <v>56</v>
      </c>
      <c r="U1" s="361">
        <v>20</v>
      </c>
      <c r="V1" s="290">
        <f>SUM(G1:U1)</f>
        <v>714</v>
      </c>
      <c r="AA1" s="290">
        <v>745</v>
      </c>
      <c r="AU1" s="290" t="s">
        <v>37</v>
      </c>
    </row>
    <row r="3" spans="1:47" x14ac:dyDescent="0.25">
      <c r="A3" s="292" t="s">
        <v>284</v>
      </c>
      <c r="N3" s="113"/>
      <c r="O3" s="113"/>
      <c r="P3" s="113"/>
      <c r="Q3" s="113"/>
      <c r="S3" s="113"/>
      <c r="T3" s="113"/>
      <c r="U3" s="113"/>
    </row>
    <row r="4" spans="1:47" x14ac:dyDescent="0.25">
      <c r="B4" s="290" t="s">
        <v>81</v>
      </c>
      <c r="C4" s="292" t="s">
        <v>285</v>
      </c>
      <c r="N4" s="293"/>
      <c r="O4" s="293"/>
      <c r="P4" s="293"/>
      <c r="Q4" s="293"/>
      <c r="S4" s="293"/>
      <c r="T4" s="293"/>
      <c r="U4" s="293"/>
      <c r="W4" s="113" t="s">
        <v>102</v>
      </c>
    </row>
    <row r="5" spans="1:47" x14ac:dyDescent="0.25">
      <c r="C5" s="290" t="s">
        <v>286</v>
      </c>
      <c r="D5" s="294"/>
      <c r="W5" s="293" t="s">
        <v>103</v>
      </c>
    </row>
    <row r="6" spans="1:47" x14ac:dyDescent="0.25">
      <c r="D6" s="292"/>
    </row>
    <row r="8" spans="1:47" x14ac:dyDescent="0.25">
      <c r="D8" s="292"/>
    </row>
    <row r="9" spans="1:47" x14ac:dyDescent="0.25">
      <c r="D9" s="295"/>
      <c r="N9" s="38" t="s">
        <v>265</v>
      </c>
    </row>
    <row r="10" spans="1:47" x14ac:dyDescent="0.25">
      <c r="D10" s="295"/>
      <c r="N10" s="38" t="s">
        <v>264</v>
      </c>
    </row>
    <row r="11" spans="1:47" ht="15" customHeight="1" x14ac:dyDescent="0.25">
      <c r="N11" s="38" t="s">
        <v>266</v>
      </c>
    </row>
    <row r="12" spans="1:47" ht="15" customHeight="1" x14ac:dyDescent="0.25">
      <c r="H12" s="357"/>
      <c r="I12" s="357"/>
      <c r="J12" s="357"/>
      <c r="K12" s="357"/>
      <c r="L12" s="357"/>
      <c r="M12" s="357"/>
      <c r="N12" s="359"/>
      <c r="O12" s="357"/>
      <c r="P12" s="357"/>
      <c r="Q12" s="357"/>
      <c r="R12" s="357"/>
      <c r="S12" s="357"/>
      <c r="T12" s="357"/>
      <c r="AC12" s="296"/>
      <c r="AE12" s="297"/>
    </row>
    <row r="13" spans="1:47" ht="15" customHeight="1" x14ac:dyDescent="0.25">
      <c r="D13" s="298"/>
      <c r="E13" s="298"/>
      <c r="F13" s="298"/>
      <c r="G13" s="299"/>
      <c r="H13" s="300"/>
      <c r="I13" s="301"/>
      <c r="J13" s="301"/>
      <c r="K13" s="301"/>
      <c r="L13" s="301"/>
      <c r="M13" s="303"/>
      <c r="N13" s="301"/>
      <c r="O13" s="299"/>
      <c r="P13" s="301"/>
      <c r="Q13" s="301"/>
      <c r="R13" s="301"/>
      <c r="S13" s="301"/>
      <c r="T13" s="302" t="s">
        <v>114</v>
      </c>
      <c r="U13" s="303"/>
      <c r="AC13" s="304"/>
    </row>
    <row r="14" spans="1:47" ht="15" customHeight="1" x14ac:dyDescent="0.25">
      <c r="D14" s="298"/>
      <c r="E14" s="298"/>
      <c r="F14" s="298"/>
      <c r="G14" s="305"/>
      <c r="H14" s="357"/>
      <c r="I14" s="357"/>
      <c r="J14" s="357"/>
      <c r="K14" s="357"/>
      <c r="L14" s="357"/>
      <c r="M14" s="306"/>
      <c r="O14" s="305"/>
      <c r="P14" s="357"/>
      <c r="Q14" s="357"/>
      <c r="R14" s="357"/>
      <c r="S14" s="357"/>
      <c r="T14" s="358" t="s">
        <v>140</v>
      </c>
      <c r="U14" s="306"/>
    </row>
    <row r="15" spans="1:47" ht="15" customHeight="1" x14ac:dyDescent="0.25">
      <c r="D15" s="298"/>
      <c r="E15" s="298"/>
      <c r="F15" s="298"/>
      <c r="G15" s="305"/>
      <c r="H15" s="357"/>
      <c r="I15" s="357"/>
      <c r="J15" s="357"/>
      <c r="K15" s="357"/>
      <c r="L15" s="357"/>
      <c r="M15" s="306"/>
      <c r="N15" s="292"/>
      <c r="O15" s="305"/>
      <c r="P15" s="357"/>
      <c r="Q15" s="357"/>
      <c r="R15" s="357"/>
      <c r="S15" s="357"/>
      <c r="T15" s="357"/>
      <c r="U15" s="306"/>
      <c r="X15" s="75" t="s">
        <v>271</v>
      </c>
    </row>
    <row r="16" spans="1:47" ht="15" customHeight="1" x14ac:dyDescent="0.25">
      <c r="D16" s="298"/>
      <c r="E16" s="298"/>
      <c r="F16" s="298"/>
      <c r="G16" s="305"/>
      <c r="H16" s="356" t="s">
        <v>292</v>
      </c>
      <c r="I16" s="357"/>
      <c r="J16" s="357"/>
      <c r="K16" s="357"/>
      <c r="L16" s="357"/>
      <c r="M16" s="306"/>
      <c r="O16" s="353" t="s">
        <v>156</v>
      </c>
      <c r="P16" s="357"/>
      <c r="Q16" s="357"/>
      <c r="R16" s="357"/>
      <c r="S16" s="357"/>
      <c r="T16" s="357"/>
      <c r="U16" s="306"/>
      <c r="X16" s="75" t="s">
        <v>270</v>
      </c>
    </row>
    <row r="17" spans="4:37" ht="15" customHeight="1" x14ac:dyDescent="0.25">
      <c r="D17" s="298"/>
      <c r="E17" s="298"/>
      <c r="F17" s="298"/>
      <c r="G17" s="305"/>
      <c r="H17" s="356" t="s">
        <v>293</v>
      </c>
      <c r="I17" s="357"/>
      <c r="J17" s="357"/>
      <c r="K17" s="357"/>
      <c r="L17" s="357"/>
      <c r="M17" s="306"/>
      <c r="O17" s="353" t="s">
        <v>260</v>
      </c>
      <c r="P17" s="357"/>
      <c r="Q17" s="357"/>
      <c r="R17" s="357"/>
      <c r="S17" s="357"/>
      <c r="T17" s="357"/>
      <c r="U17" s="306"/>
      <c r="AI17" s="290" t="s">
        <v>37</v>
      </c>
    </row>
    <row r="18" spans="4:37" ht="15" customHeight="1" x14ac:dyDescent="0.25">
      <c r="D18" s="298"/>
      <c r="E18" s="298"/>
      <c r="F18" s="298"/>
      <c r="G18" s="305"/>
      <c r="H18" s="356" t="s">
        <v>294</v>
      </c>
      <c r="I18" s="357"/>
      <c r="J18" s="357"/>
      <c r="K18" s="357"/>
      <c r="L18" s="357"/>
      <c r="M18" s="306"/>
      <c r="O18" s="353" t="s">
        <v>158</v>
      </c>
      <c r="P18" s="357"/>
      <c r="Q18" s="357"/>
      <c r="R18" s="357"/>
      <c r="S18" s="357"/>
      <c r="T18" s="357"/>
      <c r="U18" s="306"/>
      <c r="X18" s="292" t="s">
        <v>272</v>
      </c>
    </row>
    <row r="19" spans="4:37" ht="15" customHeight="1" x14ac:dyDescent="0.25">
      <c r="D19" s="298"/>
      <c r="G19" s="305"/>
      <c r="H19" s="356" t="s">
        <v>146</v>
      </c>
      <c r="I19" s="357"/>
      <c r="J19" s="357"/>
      <c r="K19" s="357"/>
      <c r="L19" s="357"/>
      <c r="M19" s="306"/>
      <c r="O19" s="353" t="s">
        <v>159</v>
      </c>
      <c r="P19" s="357"/>
      <c r="Q19" s="357"/>
      <c r="R19" s="357"/>
      <c r="S19" s="357"/>
      <c r="T19" s="357"/>
      <c r="U19" s="306"/>
      <c r="X19" s="292" t="s">
        <v>273</v>
      </c>
    </row>
    <row r="20" spans="4:37" ht="15" customHeight="1" x14ac:dyDescent="0.25">
      <c r="D20" s="298"/>
      <c r="G20" s="305"/>
      <c r="H20" s="356" t="s">
        <v>295</v>
      </c>
      <c r="I20" s="357"/>
      <c r="J20" s="357"/>
      <c r="K20" s="357"/>
      <c r="L20" s="357"/>
      <c r="M20" s="306"/>
      <c r="O20" s="353" t="s">
        <v>201</v>
      </c>
      <c r="P20" s="357"/>
      <c r="Q20" s="357"/>
      <c r="R20" s="357"/>
      <c r="S20" s="357"/>
      <c r="T20" s="357"/>
      <c r="U20" s="306"/>
      <c r="X20" s="292" t="s">
        <v>274</v>
      </c>
    </row>
    <row r="21" spans="4:37" ht="15" customHeight="1" x14ac:dyDescent="0.25">
      <c r="D21" s="298"/>
      <c r="G21" s="305"/>
      <c r="H21" s="356" t="s">
        <v>296</v>
      </c>
      <c r="I21" s="357"/>
      <c r="J21" s="357"/>
      <c r="K21" s="357"/>
      <c r="L21" s="357"/>
      <c r="M21" s="306"/>
      <c r="O21" s="305" t="s">
        <v>158</v>
      </c>
      <c r="P21" s="357"/>
      <c r="Q21" s="357"/>
      <c r="R21" s="357"/>
      <c r="S21" s="357"/>
      <c r="T21" s="357"/>
      <c r="U21" s="306"/>
      <c r="X21" s="292" t="s">
        <v>275</v>
      </c>
    </row>
    <row r="22" spans="4:37" ht="15" customHeight="1" x14ac:dyDescent="0.25">
      <c r="D22" s="298"/>
      <c r="G22" s="305"/>
      <c r="H22" s="356" t="s">
        <v>155</v>
      </c>
      <c r="I22" s="357"/>
      <c r="J22" s="357"/>
      <c r="K22" s="357"/>
      <c r="L22" s="357"/>
      <c r="M22" s="306"/>
      <c r="O22" s="305"/>
      <c r="P22" s="357"/>
      <c r="Q22" s="357"/>
      <c r="R22" s="357"/>
      <c r="S22" s="357"/>
      <c r="T22" s="357"/>
      <c r="U22" s="306"/>
      <c r="X22" s="292" t="s">
        <v>276</v>
      </c>
    </row>
    <row r="23" spans="4:37" ht="15" customHeight="1" x14ac:dyDescent="0.25">
      <c r="D23" s="298"/>
      <c r="G23" s="305"/>
      <c r="H23" s="356" t="s">
        <v>154</v>
      </c>
      <c r="I23" s="357"/>
      <c r="J23" s="357"/>
      <c r="K23" s="357"/>
      <c r="L23" s="357"/>
      <c r="M23" s="306"/>
      <c r="O23" s="353" t="s">
        <v>149</v>
      </c>
      <c r="P23" s="357"/>
      <c r="Q23" s="357"/>
      <c r="R23" s="357"/>
      <c r="S23" s="357"/>
      <c r="T23" s="357"/>
      <c r="U23" s="306"/>
      <c r="X23" s="292" t="s">
        <v>277</v>
      </c>
      <c r="Z23" s="298"/>
      <c r="AA23" s="298"/>
    </row>
    <row r="24" spans="4:37" ht="15" customHeight="1" x14ac:dyDescent="0.25">
      <c r="D24" s="298"/>
      <c r="G24" s="305"/>
      <c r="H24" s="356"/>
      <c r="I24" s="357"/>
      <c r="J24" s="357"/>
      <c r="K24" s="357"/>
      <c r="L24" s="357"/>
      <c r="M24" s="306"/>
      <c r="O24" s="353" t="s">
        <v>182</v>
      </c>
      <c r="P24" s="357"/>
      <c r="Q24" s="357"/>
      <c r="R24" s="357"/>
      <c r="S24" s="357"/>
      <c r="T24" s="357"/>
      <c r="U24" s="306"/>
      <c r="X24" s="292" t="s">
        <v>278</v>
      </c>
    </row>
    <row r="25" spans="4:37" ht="15" customHeight="1" x14ac:dyDescent="0.25">
      <c r="D25" s="298"/>
      <c r="G25" s="305"/>
      <c r="H25" s="362" t="s">
        <v>179</v>
      </c>
      <c r="I25" s="357"/>
      <c r="J25" s="357"/>
      <c r="K25" s="357"/>
      <c r="L25" s="357"/>
      <c r="M25" s="306"/>
      <c r="O25" s="353" t="s">
        <v>200</v>
      </c>
      <c r="P25" s="357"/>
      <c r="Q25" s="357"/>
      <c r="R25" s="357"/>
      <c r="S25" s="357"/>
      <c r="T25" s="357"/>
      <c r="U25" s="306"/>
    </row>
    <row r="26" spans="4:37" ht="15" customHeight="1" x14ac:dyDescent="0.25">
      <c r="D26" s="298"/>
      <c r="G26" s="305"/>
      <c r="H26" s="362" t="s">
        <v>180</v>
      </c>
      <c r="I26" s="357"/>
      <c r="J26" s="357"/>
      <c r="K26" s="357"/>
      <c r="L26" s="357"/>
      <c r="M26" s="306"/>
      <c r="O26" s="353" t="s">
        <v>287</v>
      </c>
      <c r="P26" s="357"/>
      <c r="Q26" s="357"/>
      <c r="R26" s="357"/>
      <c r="S26" s="357"/>
      <c r="T26" s="357"/>
      <c r="U26" s="306"/>
    </row>
    <row r="27" spans="4:37" ht="15" customHeight="1" x14ac:dyDescent="0.25">
      <c r="D27" s="298"/>
      <c r="G27" s="305"/>
      <c r="H27" s="363" t="s">
        <v>116</v>
      </c>
      <c r="I27" s="364" t="s">
        <v>107</v>
      </c>
      <c r="J27" s="357"/>
      <c r="K27" s="357"/>
      <c r="L27" s="357"/>
      <c r="M27" s="306"/>
      <c r="O27" s="353" t="s">
        <v>183</v>
      </c>
      <c r="P27" s="357"/>
      <c r="Q27" s="357"/>
      <c r="R27" s="357"/>
      <c r="S27" s="357"/>
      <c r="T27" s="357"/>
      <c r="U27" s="306"/>
    </row>
    <row r="28" spans="4:37" ht="15" customHeight="1" x14ac:dyDescent="0.25">
      <c r="D28" s="298"/>
      <c r="G28" s="305"/>
      <c r="H28" s="365"/>
      <c r="I28" s="366"/>
      <c r="J28" s="307" t="s">
        <v>131</v>
      </c>
      <c r="K28" s="307" t="s">
        <v>131</v>
      </c>
      <c r="L28" s="307" t="s">
        <v>131</v>
      </c>
      <c r="M28" s="306"/>
      <c r="O28" s="353" t="s">
        <v>288</v>
      </c>
      <c r="P28" s="357"/>
      <c r="Q28" s="357"/>
      <c r="R28" s="357"/>
      <c r="S28" s="357"/>
      <c r="T28" s="357"/>
      <c r="U28" s="306"/>
      <c r="AF28" s="299"/>
      <c r="AG28" s="301"/>
      <c r="AH28" s="244">
        <v>1.1499999999999999</v>
      </c>
      <c r="AI28" s="245" t="s">
        <v>177</v>
      </c>
      <c r="AJ28" s="301"/>
      <c r="AK28" s="303"/>
    </row>
    <row r="29" spans="4:37" ht="15" customHeight="1" x14ac:dyDescent="0.25">
      <c r="D29" s="298"/>
      <c r="G29" s="305"/>
      <c r="H29" s="365" t="s">
        <v>124</v>
      </c>
      <c r="I29" s="366"/>
      <c r="J29" s="308" t="s">
        <v>74</v>
      </c>
      <c r="K29" s="308" t="s">
        <v>73</v>
      </c>
      <c r="L29" s="309" t="s">
        <v>71</v>
      </c>
      <c r="M29" s="306"/>
      <c r="O29" s="305"/>
      <c r="P29" s="357"/>
      <c r="Q29" s="357"/>
      <c r="R29" s="357"/>
      <c r="S29" s="357"/>
      <c r="T29" s="357"/>
      <c r="U29" s="306"/>
      <c r="AF29" s="305"/>
      <c r="AG29" s="290" t="s">
        <v>176</v>
      </c>
      <c r="AH29" s="310">
        <f t="shared" ref="AH29:AH35" si="0">AH30/AH$28</f>
        <v>0.37593703992309258</v>
      </c>
      <c r="AK29" s="306"/>
    </row>
    <row r="30" spans="4:37" ht="15" customHeight="1" x14ac:dyDescent="0.25">
      <c r="D30" s="298"/>
      <c r="G30" s="305"/>
      <c r="H30" s="367" t="s">
        <v>96</v>
      </c>
      <c r="I30" s="367" t="s">
        <v>121</v>
      </c>
      <c r="J30" s="311">
        <v>40</v>
      </c>
      <c r="K30" s="312">
        <v>70</v>
      </c>
      <c r="L30" s="313">
        <v>337</v>
      </c>
      <c r="M30" s="306"/>
      <c r="O30" s="299"/>
      <c r="P30" s="301"/>
      <c r="Q30" s="244">
        <v>1.1499999999999999</v>
      </c>
      <c r="R30" s="245" t="s">
        <v>177</v>
      </c>
      <c r="S30" s="301"/>
      <c r="T30" s="303"/>
      <c r="U30" s="306"/>
      <c r="AF30" s="305"/>
      <c r="AG30" s="314" t="s">
        <v>175</v>
      </c>
      <c r="AH30" s="315">
        <f t="shared" si="0"/>
        <v>0.43232759591155645</v>
      </c>
      <c r="AK30" s="306"/>
    </row>
    <row r="31" spans="4:37" ht="15" customHeight="1" x14ac:dyDescent="0.25">
      <c r="D31" s="298"/>
      <c r="G31" s="305"/>
      <c r="H31" s="357"/>
      <c r="I31" s="367" t="s">
        <v>123</v>
      </c>
      <c r="J31" s="316">
        <v>65</v>
      </c>
      <c r="K31" s="313">
        <v>114</v>
      </c>
      <c r="L31" s="313">
        <v>548</v>
      </c>
      <c r="M31" s="306"/>
      <c r="O31" s="305"/>
      <c r="P31" s="357" t="s">
        <v>176</v>
      </c>
      <c r="Q31" s="376" t="s">
        <v>184</v>
      </c>
      <c r="R31" s="357"/>
      <c r="S31" s="357"/>
      <c r="T31" s="306"/>
      <c r="U31" s="306"/>
      <c r="AF31" s="305"/>
      <c r="AG31" s="290" t="s">
        <v>174</v>
      </c>
      <c r="AH31" s="310">
        <f t="shared" si="0"/>
        <v>0.49717673529828987</v>
      </c>
      <c r="AK31" s="306"/>
    </row>
    <row r="32" spans="4:37" ht="15" customHeight="1" x14ac:dyDescent="0.25">
      <c r="D32" s="298"/>
      <c r="G32" s="305"/>
      <c r="H32" s="357"/>
      <c r="I32" s="367"/>
      <c r="J32" s="316"/>
      <c r="K32" s="313"/>
      <c r="L32" s="313"/>
      <c r="M32" s="306"/>
      <c r="O32" s="305"/>
      <c r="P32" s="377" t="s">
        <v>175</v>
      </c>
      <c r="Q32" s="378" t="s">
        <v>185</v>
      </c>
      <c r="R32" s="357"/>
      <c r="S32" s="357"/>
      <c r="T32" s="306"/>
      <c r="U32" s="306"/>
      <c r="AF32" s="305"/>
      <c r="AG32" s="290" t="s">
        <v>173</v>
      </c>
      <c r="AH32" s="310">
        <f t="shared" si="0"/>
        <v>0.57175324559303331</v>
      </c>
      <c r="AK32" s="306"/>
    </row>
    <row r="33" spans="4:37" ht="15" customHeight="1" x14ac:dyDescent="0.25">
      <c r="D33" s="298"/>
      <c r="G33" s="305"/>
      <c r="H33" s="367" t="s">
        <v>97</v>
      </c>
      <c r="I33" s="367" t="s">
        <v>126</v>
      </c>
      <c r="J33" s="316">
        <v>40</v>
      </c>
      <c r="K33" s="313">
        <v>74</v>
      </c>
      <c r="L33" s="313">
        <v>370</v>
      </c>
      <c r="M33" s="306"/>
      <c r="O33" s="305"/>
      <c r="P33" s="357" t="s">
        <v>174</v>
      </c>
      <c r="Q33" s="376" t="s">
        <v>186</v>
      </c>
      <c r="R33" s="357"/>
      <c r="S33" s="357"/>
      <c r="T33" s="306"/>
      <c r="U33" s="306"/>
      <c r="AF33" s="305"/>
      <c r="AG33" s="314" t="s">
        <v>172</v>
      </c>
      <c r="AH33" s="315">
        <f t="shared" si="0"/>
        <v>0.65751623243198831</v>
      </c>
      <c r="AK33" s="306"/>
    </row>
    <row r="34" spans="4:37" ht="15" customHeight="1" x14ac:dyDescent="0.25">
      <c r="D34" s="298"/>
      <c r="G34" s="305"/>
      <c r="H34" s="357"/>
      <c r="I34" s="367" t="s">
        <v>125</v>
      </c>
      <c r="J34" s="311">
        <v>65</v>
      </c>
      <c r="K34" s="312">
        <v>119</v>
      </c>
      <c r="L34" s="313">
        <v>596</v>
      </c>
      <c r="M34" s="306"/>
      <c r="O34" s="305"/>
      <c r="P34" s="357" t="s">
        <v>173</v>
      </c>
      <c r="Q34" s="376" t="s">
        <v>187</v>
      </c>
      <c r="R34" s="357"/>
      <c r="S34" s="357"/>
      <c r="T34" s="306"/>
      <c r="U34" s="306"/>
      <c r="AF34" s="305"/>
      <c r="AG34" s="290" t="s">
        <v>171</v>
      </c>
      <c r="AH34" s="310">
        <f t="shared" si="0"/>
        <v>0.7561436672967865</v>
      </c>
      <c r="AK34" s="306"/>
    </row>
    <row r="35" spans="4:37" ht="15" customHeight="1" x14ac:dyDescent="0.25">
      <c r="D35" s="298"/>
      <c r="G35" s="305"/>
      <c r="H35" s="357"/>
      <c r="I35" s="367"/>
      <c r="J35" s="316"/>
      <c r="K35" s="313"/>
      <c r="L35" s="313"/>
      <c r="M35" s="306"/>
      <c r="O35" s="305"/>
      <c r="P35" s="377" t="s">
        <v>172</v>
      </c>
      <c r="Q35" s="379" t="s">
        <v>281</v>
      </c>
      <c r="R35" s="357"/>
      <c r="S35" s="357"/>
      <c r="T35" s="306"/>
      <c r="U35" s="306"/>
      <c r="AF35" s="305"/>
      <c r="AG35" s="290" t="s">
        <v>170</v>
      </c>
      <c r="AH35" s="310">
        <f t="shared" si="0"/>
        <v>0.86956521739130443</v>
      </c>
      <c r="AK35" s="306"/>
    </row>
    <row r="36" spans="4:37" ht="15" customHeight="1" x14ac:dyDescent="0.25">
      <c r="D36" s="298"/>
      <c r="G36" s="305"/>
      <c r="H36" s="367" t="s">
        <v>98</v>
      </c>
      <c r="I36" s="367" t="s">
        <v>127</v>
      </c>
      <c r="J36" s="316">
        <v>40</v>
      </c>
      <c r="K36" s="313">
        <v>77</v>
      </c>
      <c r="L36" s="313">
        <v>403</v>
      </c>
      <c r="M36" s="306"/>
      <c r="O36" s="305"/>
      <c r="P36" s="357" t="s">
        <v>171</v>
      </c>
      <c r="Q36" s="376" t="s">
        <v>188</v>
      </c>
      <c r="R36" s="357"/>
      <c r="S36" s="357"/>
      <c r="T36" s="306"/>
      <c r="U36" s="306"/>
      <c r="AF36" s="305"/>
      <c r="AG36" s="314" t="s">
        <v>141</v>
      </c>
      <c r="AH36" s="317">
        <v>1</v>
      </c>
      <c r="AK36" s="306"/>
    </row>
    <row r="37" spans="4:37" ht="15" customHeight="1" x14ac:dyDescent="0.25">
      <c r="D37" s="298"/>
      <c r="G37" s="305"/>
      <c r="H37" s="357"/>
      <c r="I37" s="367" t="s">
        <v>128</v>
      </c>
      <c r="J37" s="316">
        <v>65</v>
      </c>
      <c r="K37" s="313">
        <v>126</v>
      </c>
      <c r="L37" s="313">
        <v>656</v>
      </c>
      <c r="M37" s="306"/>
      <c r="O37" s="305"/>
      <c r="P37" s="357" t="s">
        <v>170</v>
      </c>
      <c r="Q37" s="376" t="s">
        <v>189</v>
      </c>
      <c r="R37" s="357"/>
      <c r="S37" s="357"/>
      <c r="T37" s="306"/>
      <c r="U37" s="306"/>
      <c r="AF37" s="305"/>
      <c r="AG37" s="290" t="s">
        <v>163</v>
      </c>
      <c r="AH37" s="310">
        <f t="shared" ref="AH37:AH43" si="1">AH36*AH$28</f>
        <v>1.1499999999999999</v>
      </c>
      <c r="AK37" s="306"/>
    </row>
    <row r="38" spans="4:37" ht="15" customHeight="1" x14ac:dyDescent="0.25">
      <c r="D38" s="298"/>
      <c r="G38" s="305"/>
      <c r="H38" s="357"/>
      <c r="I38" s="367"/>
      <c r="J38" s="311"/>
      <c r="K38" s="312"/>
      <c r="L38" s="313"/>
      <c r="M38" s="306"/>
      <c r="O38" s="305"/>
      <c r="P38" s="380" t="s">
        <v>141</v>
      </c>
      <c r="Q38" s="381" t="s">
        <v>190</v>
      </c>
      <c r="R38" s="357"/>
      <c r="S38" s="357"/>
      <c r="T38" s="306"/>
      <c r="U38" s="306"/>
      <c r="AF38" s="305"/>
      <c r="AG38" s="290" t="s">
        <v>164</v>
      </c>
      <c r="AH38" s="310">
        <f t="shared" si="1"/>
        <v>1.3224999999999998</v>
      </c>
      <c r="AJ38" s="318" t="s">
        <v>289</v>
      </c>
      <c r="AK38" s="306"/>
    </row>
    <row r="39" spans="4:37" ht="15" customHeight="1" x14ac:dyDescent="0.25">
      <c r="D39" s="298"/>
      <c r="G39" s="305"/>
      <c r="H39" s="367" t="s">
        <v>99</v>
      </c>
      <c r="I39" s="367" t="s">
        <v>133</v>
      </c>
      <c r="J39" s="316">
        <v>40</v>
      </c>
      <c r="K39" s="313">
        <v>83</v>
      </c>
      <c r="L39" s="313">
        <v>452</v>
      </c>
      <c r="M39" s="306"/>
      <c r="O39" s="305"/>
      <c r="P39" s="357" t="s">
        <v>163</v>
      </c>
      <c r="Q39" s="376" t="s">
        <v>191</v>
      </c>
      <c r="R39" s="357"/>
      <c r="S39" s="357"/>
      <c r="T39" s="306"/>
      <c r="U39" s="306"/>
      <c r="AF39" s="305"/>
      <c r="AG39" s="314" t="s">
        <v>165</v>
      </c>
      <c r="AH39" s="315">
        <f t="shared" si="1"/>
        <v>1.5208749999999995</v>
      </c>
      <c r="AJ39" s="290">
        <v>1.52</v>
      </c>
      <c r="AK39" s="306"/>
    </row>
    <row r="40" spans="4:37" ht="15" customHeight="1" x14ac:dyDescent="0.25">
      <c r="D40" s="298"/>
      <c r="G40" s="305"/>
      <c r="H40" s="357"/>
      <c r="I40" s="367" t="s">
        <v>129</v>
      </c>
      <c r="J40" s="316">
        <v>65</v>
      </c>
      <c r="K40" s="313">
        <v>132</v>
      </c>
      <c r="L40" s="313">
        <v>723</v>
      </c>
      <c r="M40" s="306"/>
      <c r="O40" s="305"/>
      <c r="P40" s="357" t="s">
        <v>164</v>
      </c>
      <c r="Q40" s="376" t="s">
        <v>192</v>
      </c>
      <c r="R40" s="357"/>
      <c r="S40" s="357"/>
      <c r="T40" s="306"/>
      <c r="U40" s="306"/>
      <c r="AF40" s="305"/>
      <c r="AG40" s="290" t="s">
        <v>166</v>
      </c>
      <c r="AH40" s="310">
        <f t="shared" si="1"/>
        <v>1.7490062499999994</v>
      </c>
      <c r="AK40" s="306"/>
    </row>
    <row r="41" spans="4:37" ht="15" customHeight="1" x14ac:dyDescent="0.25">
      <c r="D41" s="298"/>
      <c r="G41" s="305"/>
      <c r="H41" s="357"/>
      <c r="I41" s="367"/>
      <c r="J41" s="316"/>
      <c r="K41" s="313"/>
      <c r="L41" s="313"/>
      <c r="M41" s="306"/>
      <c r="O41" s="305"/>
      <c r="P41" s="377" t="s">
        <v>165</v>
      </c>
      <c r="Q41" s="379" t="s">
        <v>282</v>
      </c>
      <c r="R41" s="357"/>
      <c r="S41" s="357"/>
      <c r="T41" s="306"/>
      <c r="U41" s="306"/>
      <c r="AF41" s="305"/>
      <c r="AG41" s="290" t="s">
        <v>167</v>
      </c>
      <c r="AH41" s="310">
        <f t="shared" si="1"/>
        <v>2.0113571874999994</v>
      </c>
      <c r="AK41" s="306"/>
    </row>
    <row r="42" spans="4:37" ht="15" customHeight="1" x14ac:dyDescent="0.25">
      <c r="D42" s="298"/>
      <c r="G42" s="305"/>
      <c r="H42" s="367" t="s">
        <v>130</v>
      </c>
      <c r="I42" s="367" t="s">
        <v>122</v>
      </c>
      <c r="J42" s="316">
        <v>40</v>
      </c>
      <c r="K42" s="313">
        <v>88</v>
      </c>
      <c r="L42" s="313">
        <v>506</v>
      </c>
      <c r="M42" s="306"/>
      <c r="O42" s="305"/>
      <c r="P42" s="357" t="s">
        <v>166</v>
      </c>
      <c r="Q42" s="376" t="s">
        <v>193</v>
      </c>
      <c r="R42" s="357"/>
      <c r="S42" s="357"/>
      <c r="T42" s="306"/>
      <c r="U42" s="306"/>
      <c r="AF42" s="305"/>
      <c r="AG42" s="314" t="s">
        <v>168</v>
      </c>
      <c r="AH42" s="315">
        <f t="shared" si="1"/>
        <v>2.3130607656249991</v>
      </c>
      <c r="AK42" s="306"/>
    </row>
    <row r="43" spans="4:37" ht="15" customHeight="1" x14ac:dyDescent="0.25">
      <c r="D43" s="298"/>
      <c r="G43" s="305"/>
      <c r="H43" s="357"/>
      <c r="I43" s="367" t="s">
        <v>132</v>
      </c>
      <c r="J43" s="319">
        <v>65</v>
      </c>
      <c r="K43" s="320">
        <v>143</v>
      </c>
      <c r="L43" s="320">
        <v>819</v>
      </c>
      <c r="M43" s="306"/>
      <c r="O43" s="305"/>
      <c r="P43" s="357" t="s">
        <v>167</v>
      </c>
      <c r="Q43" s="376" t="s">
        <v>194</v>
      </c>
      <c r="R43" s="357"/>
      <c r="S43" s="357"/>
      <c r="T43" s="306"/>
      <c r="U43" s="306"/>
      <c r="AF43" s="321"/>
      <c r="AG43" s="322" t="s">
        <v>169</v>
      </c>
      <c r="AH43" s="323">
        <f t="shared" si="1"/>
        <v>2.6600198804687487</v>
      </c>
      <c r="AI43" s="322"/>
      <c r="AJ43" s="322"/>
      <c r="AK43" s="324"/>
    </row>
    <row r="44" spans="4:37" ht="15" customHeight="1" x14ac:dyDescent="0.25">
      <c r="D44" s="298"/>
      <c r="G44" s="305"/>
      <c r="H44" s="357"/>
      <c r="I44" s="357"/>
      <c r="J44" s="357"/>
      <c r="K44" s="357"/>
      <c r="L44" s="357"/>
      <c r="M44" s="306"/>
      <c r="O44" s="305"/>
      <c r="P44" s="377" t="s">
        <v>168</v>
      </c>
      <c r="Q44" s="378" t="s">
        <v>195</v>
      </c>
      <c r="R44" s="357"/>
      <c r="S44" s="357"/>
      <c r="T44" s="306"/>
      <c r="U44" s="306"/>
    </row>
    <row r="45" spans="4:37" ht="15" customHeight="1" x14ac:dyDescent="0.25">
      <c r="D45" s="298"/>
      <c r="G45" s="305"/>
      <c r="H45" s="357"/>
      <c r="I45" s="357"/>
      <c r="J45" s="357"/>
      <c r="K45" s="357"/>
      <c r="L45" s="357"/>
      <c r="M45" s="306"/>
      <c r="O45" s="321"/>
      <c r="P45" s="322" t="s">
        <v>169</v>
      </c>
      <c r="Q45" s="325" t="s">
        <v>196</v>
      </c>
      <c r="R45" s="322"/>
      <c r="S45" s="322"/>
      <c r="T45" s="324"/>
      <c r="U45" s="306"/>
    </row>
    <row r="46" spans="4:37" ht="15" customHeight="1" x14ac:dyDescent="0.25">
      <c r="D46" s="298"/>
      <c r="G46" s="305"/>
      <c r="H46" s="362" t="s">
        <v>179</v>
      </c>
      <c r="I46" s="357"/>
      <c r="J46" s="357"/>
      <c r="K46" s="357"/>
      <c r="L46" s="357"/>
      <c r="M46" s="306"/>
      <c r="O46" s="305"/>
      <c r="P46" s="357"/>
      <c r="Q46" s="357"/>
      <c r="R46" s="357"/>
      <c r="S46" s="357"/>
      <c r="T46" s="357"/>
      <c r="U46" s="306"/>
    </row>
    <row r="47" spans="4:37" ht="15" customHeight="1" x14ac:dyDescent="0.25">
      <c r="D47" s="298"/>
      <c r="G47" s="305"/>
      <c r="H47" s="362" t="s">
        <v>181</v>
      </c>
      <c r="I47" s="357"/>
      <c r="J47" s="357"/>
      <c r="K47" s="357"/>
      <c r="L47" s="357"/>
      <c r="M47" s="306"/>
      <c r="O47" s="305"/>
      <c r="P47" s="357"/>
      <c r="Q47" s="357"/>
      <c r="R47" s="357"/>
      <c r="S47" s="357"/>
      <c r="T47" s="357"/>
      <c r="U47" s="306"/>
    </row>
    <row r="48" spans="4:37" ht="15" customHeight="1" x14ac:dyDescent="0.25">
      <c r="D48" s="298"/>
      <c r="G48" s="305"/>
      <c r="H48" s="363" t="s">
        <v>116</v>
      </c>
      <c r="I48" s="364" t="s">
        <v>107</v>
      </c>
      <c r="J48" s="357"/>
      <c r="K48" s="357"/>
      <c r="L48" s="357"/>
      <c r="M48" s="306"/>
      <c r="O48" s="305"/>
      <c r="P48" s="357"/>
      <c r="Q48" s="357"/>
      <c r="R48" s="357"/>
      <c r="S48" s="357"/>
      <c r="T48" s="357"/>
      <c r="U48" s="306"/>
    </row>
    <row r="49" spans="4:29" ht="15" customHeight="1" x14ac:dyDescent="0.25">
      <c r="F49" s="304"/>
      <c r="G49" s="305"/>
      <c r="H49" s="368"/>
      <c r="I49" s="366"/>
      <c r="J49" s="307" t="s">
        <v>131</v>
      </c>
      <c r="K49" s="307" t="s">
        <v>131</v>
      </c>
      <c r="L49" s="307" t="s">
        <v>131</v>
      </c>
      <c r="M49" s="369" t="s">
        <v>131</v>
      </c>
      <c r="O49" s="353" t="s">
        <v>198</v>
      </c>
      <c r="P49" s="357"/>
      <c r="Q49" s="357"/>
      <c r="R49" s="357"/>
      <c r="S49" s="357"/>
      <c r="T49" s="357"/>
      <c r="U49" s="306"/>
      <c r="X49" s="298">
        <v>13</v>
      </c>
      <c r="Y49" s="326">
        <f>Y71+Y$59</f>
        <v>1.5399999999999991</v>
      </c>
      <c r="Z49" s="298">
        <f>Z$60*Y49</f>
        <v>927.07999999999947</v>
      </c>
      <c r="AA49" s="298"/>
      <c r="AB49" s="327"/>
    </row>
    <row r="50" spans="4:29" ht="15" customHeight="1" x14ac:dyDescent="0.25">
      <c r="D50" s="298"/>
      <c r="E50" s="328">
        <v>1.1499999999999999</v>
      </c>
      <c r="F50" s="83"/>
      <c r="G50" s="305"/>
      <c r="H50" s="368" t="s">
        <v>120</v>
      </c>
      <c r="I50" s="366"/>
      <c r="J50" s="308" t="s">
        <v>74</v>
      </c>
      <c r="K50" s="308" t="s">
        <v>73</v>
      </c>
      <c r="L50" s="308" t="s">
        <v>72</v>
      </c>
      <c r="M50" s="370" t="s">
        <v>71</v>
      </c>
      <c r="O50" s="353" t="s">
        <v>205</v>
      </c>
      <c r="P50" s="357"/>
      <c r="Q50" s="357"/>
      <c r="R50" s="357"/>
      <c r="S50" s="357"/>
      <c r="T50" s="357"/>
      <c r="U50" s="306"/>
      <c r="X50" s="298">
        <v>14</v>
      </c>
      <c r="Y50" s="326">
        <f>Y49+Y$59</f>
        <v>1.5849999999999991</v>
      </c>
      <c r="Z50" s="298">
        <f>Z$60*Y50</f>
        <v>954.16999999999939</v>
      </c>
      <c r="AA50" s="298"/>
    </row>
    <row r="51" spans="4:29" ht="15" customHeight="1" x14ac:dyDescent="0.25">
      <c r="D51" s="298">
        <v>1</v>
      </c>
      <c r="E51" s="83">
        <v>0.497</v>
      </c>
      <c r="F51" s="327"/>
      <c r="G51" s="305"/>
      <c r="H51" s="357"/>
      <c r="I51" s="367" t="s">
        <v>113</v>
      </c>
      <c r="J51" s="312">
        <v>24</v>
      </c>
      <c r="K51" s="312">
        <v>52</v>
      </c>
      <c r="L51" s="313">
        <v>204</v>
      </c>
      <c r="M51" s="371">
        <v>299.3</v>
      </c>
      <c r="O51" s="353" t="s">
        <v>199</v>
      </c>
      <c r="P51" s="357"/>
      <c r="Q51" s="357"/>
      <c r="R51" s="357"/>
      <c r="S51" s="357"/>
      <c r="T51" s="357"/>
      <c r="U51" s="306"/>
    </row>
    <row r="52" spans="4:29" ht="15" customHeight="1" x14ac:dyDescent="0.25">
      <c r="D52" s="298">
        <v>2</v>
      </c>
      <c r="E52" s="327">
        <f>E51*E$50</f>
        <v>0.57155</v>
      </c>
      <c r="F52" s="327"/>
      <c r="G52" s="305"/>
      <c r="H52" s="357"/>
      <c r="I52" s="367" t="s">
        <v>109</v>
      </c>
      <c r="J52" s="313">
        <v>27</v>
      </c>
      <c r="K52" s="313">
        <v>60</v>
      </c>
      <c r="L52" s="313">
        <v>235</v>
      </c>
      <c r="M52" s="371">
        <v>344</v>
      </c>
      <c r="O52" s="305"/>
      <c r="P52" s="357"/>
      <c r="Q52" s="357"/>
      <c r="R52" s="357"/>
      <c r="S52" s="357"/>
      <c r="T52" s="357"/>
      <c r="U52" s="329"/>
      <c r="Y52" s="327" t="s">
        <v>142</v>
      </c>
    </row>
    <row r="53" spans="4:29" ht="15" customHeight="1" x14ac:dyDescent="0.25">
      <c r="D53" s="298">
        <v>3</v>
      </c>
      <c r="E53" s="327">
        <f>E52*E$50</f>
        <v>0.65728249999999999</v>
      </c>
      <c r="F53" s="327"/>
      <c r="G53" s="305"/>
      <c r="H53" s="357"/>
      <c r="I53" s="367" t="s">
        <v>108</v>
      </c>
      <c r="J53" s="313">
        <v>32</v>
      </c>
      <c r="K53" s="313">
        <v>69</v>
      </c>
      <c r="L53" s="313">
        <v>270</v>
      </c>
      <c r="M53" s="371">
        <v>395.6</v>
      </c>
      <c r="O53" s="353" t="s">
        <v>261</v>
      </c>
      <c r="P53" s="357"/>
      <c r="Q53" s="357"/>
      <c r="R53" s="357"/>
      <c r="S53" s="357"/>
      <c r="T53" s="357"/>
      <c r="U53" s="329"/>
      <c r="Y53" s="290" t="s">
        <v>143</v>
      </c>
      <c r="Z53" s="327"/>
    </row>
    <row r="54" spans="4:29" ht="15" customHeight="1" x14ac:dyDescent="0.25">
      <c r="D54" s="298">
        <v>4</v>
      </c>
      <c r="E54" s="327">
        <f>E53*E$50</f>
        <v>0.75587487499999995</v>
      </c>
      <c r="F54" s="327"/>
      <c r="G54" s="305"/>
      <c r="H54" s="357"/>
      <c r="I54" s="367" t="s">
        <v>110</v>
      </c>
      <c r="J54" s="313">
        <v>36</v>
      </c>
      <c r="K54" s="313">
        <v>79</v>
      </c>
      <c r="L54" s="313">
        <v>311</v>
      </c>
      <c r="M54" s="371">
        <v>455.2</v>
      </c>
      <c r="O54" s="353" t="s">
        <v>258</v>
      </c>
      <c r="P54" s="357"/>
      <c r="Q54" s="357"/>
      <c r="R54" s="357"/>
      <c r="S54" s="357"/>
      <c r="T54" s="357"/>
      <c r="U54" s="329"/>
    </row>
    <row r="55" spans="4:29" ht="15" customHeight="1" x14ac:dyDescent="0.25">
      <c r="D55" s="298">
        <v>5</v>
      </c>
      <c r="E55" s="327">
        <f>E54*E$50</f>
        <v>0.86925610624999983</v>
      </c>
      <c r="F55" s="327"/>
      <c r="G55" s="305"/>
      <c r="H55" s="357"/>
      <c r="I55" s="367" t="s">
        <v>111</v>
      </c>
      <c r="J55" s="313">
        <v>42</v>
      </c>
      <c r="K55" s="313">
        <v>91</v>
      </c>
      <c r="L55" s="313">
        <v>358</v>
      </c>
      <c r="M55" s="371">
        <v>523.29999999999995</v>
      </c>
      <c r="O55" s="353" t="s">
        <v>290</v>
      </c>
      <c r="P55" s="357"/>
      <c r="Q55" s="357"/>
      <c r="R55" s="357"/>
      <c r="S55" s="357"/>
      <c r="T55" s="357"/>
      <c r="U55" s="329"/>
    </row>
    <row r="56" spans="4:29" ht="15" customHeight="1" x14ac:dyDescent="0.25">
      <c r="D56" s="298">
        <v>6</v>
      </c>
      <c r="E56" s="327">
        <f>E55*E$50</f>
        <v>0.99964452218749977</v>
      </c>
      <c r="F56" s="327"/>
      <c r="G56" s="305"/>
      <c r="H56" s="357"/>
      <c r="I56" s="367" t="s">
        <v>112</v>
      </c>
      <c r="J56" s="320">
        <v>48</v>
      </c>
      <c r="K56" s="320">
        <v>105</v>
      </c>
      <c r="L56" s="320">
        <v>411</v>
      </c>
      <c r="M56" s="372">
        <v>602.20000000000005</v>
      </c>
      <c r="O56" s="353" t="s">
        <v>207</v>
      </c>
      <c r="P56" s="357"/>
      <c r="Q56" s="357"/>
      <c r="R56" s="357"/>
      <c r="S56" s="357"/>
      <c r="T56" s="357"/>
      <c r="U56" s="329"/>
    </row>
    <row r="57" spans="4:29" ht="15" customHeight="1" x14ac:dyDescent="0.25">
      <c r="D57" s="298"/>
      <c r="G57" s="305"/>
      <c r="H57" s="357"/>
      <c r="I57" s="357"/>
      <c r="J57" s="373"/>
      <c r="K57" s="373"/>
      <c r="L57" s="360"/>
      <c r="M57" s="374"/>
      <c r="O57" s="353" t="s">
        <v>291</v>
      </c>
      <c r="P57" s="357"/>
      <c r="Q57" s="357"/>
      <c r="R57" s="357"/>
      <c r="S57" s="357"/>
      <c r="T57" s="357"/>
      <c r="U57" s="331"/>
      <c r="X57" s="332"/>
      <c r="Y57" s="333" t="s">
        <v>267</v>
      </c>
      <c r="Z57" s="334" t="s">
        <v>283</v>
      </c>
      <c r="AA57" s="333"/>
      <c r="AB57" s="333" t="s">
        <v>267</v>
      </c>
      <c r="AC57" s="335" t="s">
        <v>283</v>
      </c>
    </row>
    <row r="58" spans="4:29" ht="15" customHeight="1" x14ac:dyDescent="0.25">
      <c r="D58" s="298"/>
      <c r="G58" s="305"/>
      <c r="H58" s="368" t="s">
        <v>99</v>
      </c>
      <c r="I58" s="366"/>
      <c r="J58" s="308" t="s">
        <v>74</v>
      </c>
      <c r="K58" s="308" t="s">
        <v>73</v>
      </c>
      <c r="L58" s="308" t="s">
        <v>72</v>
      </c>
      <c r="M58" s="370" t="s">
        <v>71</v>
      </c>
      <c r="O58" s="353"/>
      <c r="P58" s="357"/>
      <c r="Q58" s="357"/>
      <c r="R58" s="357"/>
      <c r="S58" s="357"/>
      <c r="T58" s="357"/>
      <c r="U58" s="331"/>
      <c r="X58" s="336"/>
      <c r="Y58" s="291" t="s">
        <v>268</v>
      </c>
      <c r="Z58" s="337" t="s">
        <v>269</v>
      </c>
      <c r="AA58" s="291"/>
      <c r="AB58" s="291" t="s">
        <v>268</v>
      </c>
      <c r="AC58" s="338" t="s">
        <v>269</v>
      </c>
    </row>
    <row r="59" spans="4:29" ht="15" customHeight="1" x14ac:dyDescent="0.25">
      <c r="D59" s="298"/>
      <c r="G59" s="305"/>
      <c r="H59" s="357"/>
      <c r="I59" s="367" t="s">
        <v>113</v>
      </c>
      <c r="J59" s="312">
        <v>26.8</v>
      </c>
      <c r="K59" s="312">
        <v>54.8</v>
      </c>
      <c r="L59" s="313">
        <v>204.4</v>
      </c>
      <c r="M59" s="371">
        <v>299.3</v>
      </c>
      <c r="O59" s="339" t="s">
        <v>221</v>
      </c>
      <c r="P59" s="254" t="s">
        <v>222</v>
      </c>
      <c r="Q59" s="340" t="s">
        <v>221</v>
      </c>
      <c r="R59" s="340" t="s">
        <v>221</v>
      </c>
      <c r="S59" s="254" t="s">
        <v>222</v>
      </c>
      <c r="T59" s="341" t="s">
        <v>221</v>
      </c>
      <c r="U59" s="331"/>
      <c r="X59" s="342"/>
      <c r="Y59" s="230">
        <v>4.4999999999999998E-2</v>
      </c>
      <c r="Z59" s="343"/>
      <c r="AA59" s="344"/>
      <c r="AB59" s="230">
        <v>4.4999999999999998E-2</v>
      </c>
      <c r="AC59" s="345"/>
    </row>
    <row r="60" spans="4:29" ht="15" customHeight="1" x14ac:dyDescent="0.25">
      <c r="D60" s="298"/>
      <c r="G60" s="305"/>
      <c r="H60" s="357"/>
      <c r="I60" s="367" t="s">
        <v>109</v>
      </c>
      <c r="J60" s="313">
        <v>30.8</v>
      </c>
      <c r="K60" s="313">
        <v>63</v>
      </c>
      <c r="L60" s="313">
        <v>235.3</v>
      </c>
      <c r="M60" s="371">
        <v>344.4</v>
      </c>
      <c r="O60" s="264" t="s">
        <v>209</v>
      </c>
      <c r="P60" s="382">
        <v>1</v>
      </c>
      <c r="Q60" s="383">
        <v>602</v>
      </c>
      <c r="R60" s="384" t="s">
        <v>209</v>
      </c>
      <c r="S60" s="382">
        <v>1</v>
      </c>
      <c r="T60" s="282">
        <v>602</v>
      </c>
      <c r="U60" s="331"/>
      <c r="X60" s="269">
        <v>1</v>
      </c>
      <c r="Y60" s="235">
        <v>0.99999999999999989</v>
      </c>
      <c r="Z60" s="236">
        <v>602</v>
      </c>
      <c r="AA60" s="270">
        <v>1</v>
      </c>
      <c r="AB60" s="235">
        <v>0.99999999999999989</v>
      </c>
      <c r="AC60" s="238">
        <v>602</v>
      </c>
    </row>
    <row r="61" spans="4:29" ht="15" customHeight="1" x14ac:dyDescent="0.25">
      <c r="G61" s="305"/>
      <c r="H61" s="357"/>
      <c r="I61" s="367" t="s">
        <v>108</v>
      </c>
      <c r="J61" s="313">
        <v>35.4</v>
      </c>
      <c r="K61" s="313">
        <v>72.400000000000006</v>
      </c>
      <c r="L61" s="313">
        <v>270.3</v>
      </c>
      <c r="M61" s="371">
        <v>395.6</v>
      </c>
      <c r="O61" s="264" t="s">
        <v>210</v>
      </c>
      <c r="P61" s="385" t="s">
        <v>224</v>
      </c>
      <c r="Q61" s="386">
        <v>629.08999999999992</v>
      </c>
      <c r="R61" s="384" t="s">
        <v>210</v>
      </c>
      <c r="S61" s="385" t="s">
        <v>226</v>
      </c>
      <c r="T61" s="346">
        <v>574.90999999999985</v>
      </c>
      <c r="U61" s="331"/>
      <c r="X61" s="227">
        <v>2</v>
      </c>
      <c r="Y61" s="234">
        <f t="shared" ref="Y61:Y71" si="2">Y60+Y$59</f>
        <v>1.0449999999999999</v>
      </c>
      <c r="Z61" s="237">
        <f t="shared" ref="Z61:Z71" si="3">Z$60*Y61</f>
        <v>629.08999999999992</v>
      </c>
      <c r="AA61" s="228">
        <v>2</v>
      </c>
      <c r="AB61" s="234">
        <f t="shared" ref="AB61:AB71" si="4">AB60-AB$59</f>
        <v>0.95499999999999985</v>
      </c>
      <c r="AC61" s="239">
        <f t="shared" ref="AC61:AC71" si="5">AC$60*AB61</f>
        <v>574.90999999999985</v>
      </c>
    </row>
    <row r="62" spans="4:29" ht="15" customHeight="1" x14ac:dyDescent="0.25">
      <c r="G62" s="305"/>
      <c r="H62" s="357"/>
      <c r="I62" s="367" t="s">
        <v>110</v>
      </c>
      <c r="J62" s="313">
        <v>40.700000000000003</v>
      </c>
      <c r="K62" s="313">
        <v>83.3</v>
      </c>
      <c r="L62" s="313">
        <v>311</v>
      </c>
      <c r="M62" s="371">
        <v>455.2</v>
      </c>
      <c r="O62" s="264" t="s">
        <v>211</v>
      </c>
      <c r="P62" s="385">
        <v>1.0900000000000001</v>
      </c>
      <c r="Q62" s="386">
        <v>656.18</v>
      </c>
      <c r="R62" s="384" t="s">
        <v>211</v>
      </c>
      <c r="S62" s="385">
        <v>0.91</v>
      </c>
      <c r="T62" s="346">
        <v>547.81999999999994</v>
      </c>
      <c r="U62" s="331"/>
      <c r="X62" s="227">
        <v>3</v>
      </c>
      <c r="Y62" s="234">
        <f t="shared" si="2"/>
        <v>1.0899999999999999</v>
      </c>
      <c r="Z62" s="237">
        <f t="shared" si="3"/>
        <v>656.18</v>
      </c>
      <c r="AA62" s="228">
        <v>3</v>
      </c>
      <c r="AB62" s="234">
        <f t="shared" si="4"/>
        <v>0.90999999999999981</v>
      </c>
      <c r="AC62" s="239">
        <f t="shared" si="5"/>
        <v>547.81999999999994</v>
      </c>
    </row>
    <row r="63" spans="4:29" ht="15" customHeight="1" x14ac:dyDescent="0.25">
      <c r="G63" s="305"/>
      <c r="H63" s="357"/>
      <c r="I63" s="367" t="s">
        <v>111</v>
      </c>
      <c r="J63" s="313">
        <v>46.8</v>
      </c>
      <c r="K63" s="313">
        <v>95.8</v>
      </c>
      <c r="L63" s="313">
        <v>357.5</v>
      </c>
      <c r="M63" s="371">
        <v>523.29999999999995</v>
      </c>
      <c r="O63" s="264" t="s">
        <v>212</v>
      </c>
      <c r="P63" s="385" t="s">
        <v>230</v>
      </c>
      <c r="Q63" s="386">
        <v>683.26999999999987</v>
      </c>
      <c r="R63" s="387" t="s">
        <v>212</v>
      </c>
      <c r="S63" s="388" t="s">
        <v>279</v>
      </c>
      <c r="T63" s="347">
        <v>520.7299999999999</v>
      </c>
      <c r="U63" s="331"/>
      <c r="X63" s="269">
        <v>4</v>
      </c>
      <c r="Y63" s="235">
        <f t="shared" si="2"/>
        <v>1.1349999999999998</v>
      </c>
      <c r="Z63" s="236">
        <f t="shared" si="3"/>
        <v>683.26999999999987</v>
      </c>
      <c r="AA63" s="270">
        <v>4</v>
      </c>
      <c r="AB63" s="235">
        <f t="shared" si="4"/>
        <v>0.86499999999999977</v>
      </c>
      <c r="AC63" s="238">
        <f t="shared" si="5"/>
        <v>520.7299999999999</v>
      </c>
    </row>
    <row r="64" spans="4:29" ht="15" customHeight="1" x14ac:dyDescent="0.25">
      <c r="G64" s="305"/>
      <c r="H64" s="357"/>
      <c r="I64" s="367" t="s">
        <v>112</v>
      </c>
      <c r="J64" s="320">
        <v>53.9</v>
      </c>
      <c r="K64" s="320">
        <v>110.2</v>
      </c>
      <c r="L64" s="320">
        <v>411.3</v>
      </c>
      <c r="M64" s="372">
        <v>602.20000000000005</v>
      </c>
      <c r="O64" s="264" t="s">
        <v>213</v>
      </c>
      <c r="P64" s="385">
        <v>1.18</v>
      </c>
      <c r="Q64" s="386">
        <v>710.35999999999979</v>
      </c>
      <c r="R64" s="384" t="s">
        <v>213</v>
      </c>
      <c r="S64" s="385">
        <v>0.82</v>
      </c>
      <c r="T64" s="346">
        <v>493.63999999999982</v>
      </c>
      <c r="U64" s="331"/>
      <c r="X64" s="227">
        <v>5</v>
      </c>
      <c r="Y64" s="234">
        <f t="shared" si="2"/>
        <v>1.1799999999999997</v>
      </c>
      <c r="Z64" s="237">
        <f t="shared" si="3"/>
        <v>710.35999999999979</v>
      </c>
      <c r="AA64" s="228">
        <v>5</v>
      </c>
      <c r="AB64" s="234">
        <f t="shared" si="4"/>
        <v>0.81999999999999973</v>
      </c>
      <c r="AC64" s="239">
        <f t="shared" si="5"/>
        <v>493.63999999999982</v>
      </c>
    </row>
    <row r="65" spans="7:29" ht="15" customHeight="1" x14ac:dyDescent="0.25">
      <c r="G65" s="305"/>
      <c r="H65" s="357"/>
      <c r="I65" s="357"/>
      <c r="J65" s="373"/>
      <c r="K65" s="373"/>
      <c r="L65" s="360"/>
      <c r="M65" s="374"/>
      <c r="O65" s="265" t="s">
        <v>214</v>
      </c>
      <c r="P65" s="389" t="s">
        <v>280</v>
      </c>
      <c r="Q65" s="390">
        <v>737.44999999999982</v>
      </c>
      <c r="R65" s="384" t="s">
        <v>214</v>
      </c>
      <c r="S65" s="385" t="s">
        <v>236</v>
      </c>
      <c r="T65" s="346">
        <v>466.54999999999984</v>
      </c>
      <c r="U65" s="306"/>
      <c r="X65" s="227">
        <v>6</v>
      </c>
      <c r="Y65" s="234">
        <f t="shared" si="2"/>
        <v>1.2249999999999996</v>
      </c>
      <c r="Z65" s="237">
        <f t="shared" si="3"/>
        <v>737.44999999999982</v>
      </c>
      <c r="AA65" s="228">
        <v>6</v>
      </c>
      <c r="AB65" s="234">
        <f t="shared" si="4"/>
        <v>0.77499999999999969</v>
      </c>
      <c r="AC65" s="239">
        <f t="shared" si="5"/>
        <v>466.54999999999984</v>
      </c>
    </row>
    <row r="66" spans="7:29" ht="15" customHeight="1" x14ac:dyDescent="0.25">
      <c r="G66" s="305"/>
      <c r="H66" s="368" t="s">
        <v>98</v>
      </c>
      <c r="I66" s="366"/>
      <c r="J66" s="308" t="s">
        <v>74</v>
      </c>
      <c r="K66" s="308" t="s">
        <v>73</v>
      </c>
      <c r="L66" s="308" t="s">
        <v>72</v>
      </c>
      <c r="M66" s="370" t="s">
        <v>71</v>
      </c>
      <c r="O66" s="264" t="s">
        <v>215</v>
      </c>
      <c r="P66" s="385">
        <v>1.27</v>
      </c>
      <c r="Q66" s="386">
        <v>764.53999999999974</v>
      </c>
      <c r="R66" s="384" t="s">
        <v>215</v>
      </c>
      <c r="S66" s="385">
        <v>0.73</v>
      </c>
      <c r="T66" s="346">
        <v>439.45999999999981</v>
      </c>
      <c r="U66" s="306"/>
      <c r="X66" s="227">
        <v>7</v>
      </c>
      <c r="Y66" s="234">
        <f t="shared" si="2"/>
        <v>1.2699999999999996</v>
      </c>
      <c r="Z66" s="237">
        <f t="shared" si="3"/>
        <v>764.53999999999974</v>
      </c>
      <c r="AA66" s="228">
        <v>7</v>
      </c>
      <c r="AB66" s="234">
        <f t="shared" si="4"/>
        <v>0.72999999999999965</v>
      </c>
      <c r="AC66" s="239">
        <f t="shared" si="5"/>
        <v>439.45999999999981</v>
      </c>
    </row>
    <row r="67" spans="7:29" ht="15" customHeight="1" x14ac:dyDescent="0.25">
      <c r="G67" s="305"/>
      <c r="H67" s="357"/>
      <c r="I67" s="367" t="s">
        <v>113</v>
      </c>
      <c r="J67" s="312">
        <v>29.7</v>
      </c>
      <c r="K67" s="312">
        <v>57.3</v>
      </c>
      <c r="L67" s="313">
        <v>204.7</v>
      </c>
      <c r="M67" s="371">
        <v>299.2</v>
      </c>
      <c r="O67" s="264" t="s">
        <v>216</v>
      </c>
      <c r="P67" s="385" t="s">
        <v>240</v>
      </c>
      <c r="Q67" s="386">
        <v>791.62999999999965</v>
      </c>
      <c r="R67" s="384" t="s">
        <v>216</v>
      </c>
      <c r="S67" s="385" t="s">
        <v>242</v>
      </c>
      <c r="T67" s="346">
        <v>412.36999999999978</v>
      </c>
      <c r="U67" s="306"/>
      <c r="X67" s="269">
        <v>8</v>
      </c>
      <c r="Y67" s="235">
        <f t="shared" si="2"/>
        <v>1.3149999999999995</v>
      </c>
      <c r="Z67" s="236">
        <f t="shared" si="3"/>
        <v>791.62999999999965</v>
      </c>
      <c r="AA67" s="270">
        <v>8</v>
      </c>
      <c r="AB67" s="235">
        <f t="shared" si="4"/>
        <v>0.68499999999999961</v>
      </c>
      <c r="AC67" s="238">
        <f t="shared" si="5"/>
        <v>412.36999999999978</v>
      </c>
    </row>
    <row r="68" spans="7:29" ht="15" customHeight="1" x14ac:dyDescent="0.25">
      <c r="G68" s="305"/>
      <c r="H68" s="357"/>
      <c r="I68" s="367" t="s">
        <v>109</v>
      </c>
      <c r="J68" s="313">
        <v>34.200000000000003</v>
      </c>
      <c r="K68" s="313">
        <v>66</v>
      </c>
      <c r="L68" s="313">
        <v>235.6</v>
      </c>
      <c r="M68" s="371">
        <v>344.3</v>
      </c>
      <c r="O68" s="264" t="s">
        <v>217</v>
      </c>
      <c r="P68" s="385">
        <v>1.36</v>
      </c>
      <c r="Q68" s="386">
        <v>818.71999999999969</v>
      </c>
      <c r="R68" s="384" t="s">
        <v>217</v>
      </c>
      <c r="S68" s="385">
        <v>0.64</v>
      </c>
      <c r="T68" s="346">
        <v>385.27999999999975</v>
      </c>
      <c r="U68" s="306"/>
      <c r="X68" s="227">
        <v>9</v>
      </c>
      <c r="Y68" s="234">
        <f t="shared" si="2"/>
        <v>1.3599999999999994</v>
      </c>
      <c r="Z68" s="237">
        <f t="shared" si="3"/>
        <v>818.71999999999969</v>
      </c>
      <c r="AA68" s="228">
        <v>9</v>
      </c>
      <c r="AB68" s="234">
        <f t="shared" si="4"/>
        <v>0.63999999999999957</v>
      </c>
      <c r="AC68" s="239">
        <f t="shared" si="5"/>
        <v>385.27999999999975</v>
      </c>
    </row>
    <row r="69" spans="7:29" ht="15" customHeight="1" x14ac:dyDescent="0.25">
      <c r="G69" s="305"/>
      <c r="H69" s="357"/>
      <c r="I69" s="367" t="s">
        <v>108</v>
      </c>
      <c r="J69" s="313">
        <v>39.299999999999997</v>
      </c>
      <c r="K69" s="313">
        <v>75.8</v>
      </c>
      <c r="L69" s="313">
        <v>270.60000000000002</v>
      </c>
      <c r="M69" s="371">
        <v>395.5</v>
      </c>
      <c r="O69" s="264" t="s">
        <v>218</v>
      </c>
      <c r="P69" s="385" t="s">
        <v>246</v>
      </c>
      <c r="Q69" s="386">
        <v>845.8099999999996</v>
      </c>
      <c r="R69" s="384" t="s">
        <v>218</v>
      </c>
      <c r="S69" s="385" t="s">
        <v>248</v>
      </c>
      <c r="T69" s="346">
        <v>358.18999999999971</v>
      </c>
      <c r="U69" s="306"/>
      <c r="X69" s="227">
        <v>10</v>
      </c>
      <c r="Y69" s="234">
        <f t="shared" si="2"/>
        <v>1.4049999999999994</v>
      </c>
      <c r="Z69" s="237">
        <f t="shared" si="3"/>
        <v>845.8099999999996</v>
      </c>
      <c r="AA69" s="228">
        <v>10</v>
      </c>
      <c r="AB69" s="234">
        <f t="shared" si="4"/>
        <v>0.59499999999999953</v>
      </c>
      <c r="AC69" s="239">
        <f t="shared" si="5"/>
        <v>358.18999999999971</v>
      </c>
    </row>
    <row r="70" spans="7:29" ht="15" customHeight="1" x14ac:dyDescent="0.25">
      <c r="G70" s="305"/>
      <c r="H70" s="357"/>
      <c r="I70" s="367" t="s">
        <v>110</v>
      </c>
      <c r="J70" s="313">
        <v>45.2</v>
      </c>
      <c r="K70" s="313">
        <v>87.2</v>
      </c>
      <c r="L70" s="313">
        <v>311.39999999999998</v>
      </c>
      <c r="M70" s="371">
        <v>455.1</v>
      </c>
      <c r="O70" s="264" t="s">
        <v>219</v>
      </c>
      <c r="P70" s="385">
        <v>1.45</v>
      </c>
      <c r="Q70" s="386">
        <v>872.89999999999952</v>
      </c>
      <c r="R70" s="384" t="s">
        <v>219</v>
      </c>
      <c r="S70" s="385">
        <v>0.55000000000000004</v>
      </c>
      <c r="T70" s="346">
        <v>331.09999999999968</v>
      </c>
      <c r="U70" s="306"/>
      <c r="X70" s="227">
        <v>11</v>
      </c>
      <c r="Y70" s="234">
        <f t="shared" si="2"/>
        <v>1.4499999999999993</v>
      </c>
      <c r="Z70" s="237">
        <f t="shared" si="3"/>
        <v>872.89999999999952</v>
      </c>
      <c r="AA70" s="228">
        <v>11</v>
      </c>
      <c r="AB70" s="234">
        <f t="shared" si="4"/>
        <v>0.54999999999999949</v>
      </c>
      <c r="AC70" s="239">
        <f t="shared" si="5"/>
        <v>331.09999999999968</v>
      </c>
    </row>
    <row r="71" spans="7:29" ht="15" customHeight="1" x14ac:dyDescent="0.25">
      <c r="G71" s="305"/>
      <c r="H71" s="357"/>
      <c r="I71" s="367" t="s">
        <v>111</v>
      </c>
      <c r="J71" s="313">
        <v>51.9</v>
      </c>
      <c r="K71" s="313">
        <v>100.2</v>
      </c>
      <c r="L71" s="313">
        <v>358</v>
      </c>
      <c r="M71" s="371">
        <v>523.1</v>
      </c>
      <c r="O71" s="264" t="s">
        <v>220</v>
      </c>
      <c r="P71" s="385" t="s">
        <v>252</v>
      </c>
      <c r="Q71" s="386">
        <v>899.98999999999955</v>
      </c>
      <c r="R71" s="384" t="s">
        <v>220</v>
      </c>
      <c r="S71" s="385">
        <v>0.505</v>
      </c>
      <c r="T71" s="346">
        <v>304.00999999999965</v>
      </c>
      <c r="U71" s="306"/>
      <c r="X71" s="271">
        <v>12</v>
      </c>
      <c r="Y71" s="272">
        <f t="shared" si="2"/>
        <v>1.4949999999999992</v>
      </c>
      <c r="Z71" s="273">
        <f t="shared" si="3"/>
        <v>899.98999999999955</v>
      </c>
      <c r="AA71" s="274">
        <v>12</v>
      </c>
      <c r="AB71" s="272">
        <f t="shared" si="4"/>
        <v>0.50499999999999945</v>
      </c>
      <c r="AC71" s="275">
        <f t="shared" si="5"/>
        <v>304.00999999999965</v>
      </c>
    </row>
    <row r="72" spans="7:29" ht="15" customHeight="1" x14ac:dyDescent="0.25">
      <c r="G72" s="305"/>
      <c r="H72" s="357"/>
      <c r="I72" s="367" t="s">
        <v>112</v>
      </c>
      <c r="J72" s="320">
        <v>59.7</v>
      </c>
      <c r="K72" s="320">
        <v>115.3</v>
      </c>
      <c r="L72" s="320">
        <v>411.9</v>
      </c>
      <c r="M72" s="372">
        <v>602</v>
      </c>
      <c r="O72" s="264">
        <v>13</v>
      </c>
      <c r="P72" s="385">
        <v>1.54</v>
      </c>
      <c r="Q72" s="386">
        <v>927.07999999999947</v>
      </c>
      <c r="R72" s="391"/>
      <c r="S72" s="392"/>
      <c r="T72" s="348"/>
      <c r="U72" s="306"/>
      <c r="AC72" s="330"/>
    </row>
    <row r="73" spans="7:29" ht="15" customHeight="1" x14ac:dyDescent="0.25">
      <c r="G73" s="305"/>
      <c r="H73" s="357"/>
      <c r="I73" s="357"/>
      <c r="J73" s="357"/>
      <c r="K73" s="357"/>
      <c r="L73" s="357"/>
      <c r="M73" s="375"/>
      <c r="O73" s="266">
        <v>14</v>
      </c>
      <c r="P73" s="349">
        <v>1.585</v>
      </c>
      <c r="Q73" s="350">
        <v>954.16999999999939</v>
      </c>
      <c r="R73" s="351"/>
      <c r="S73" s="352"/>
      <c r="T73" s="324"/>
      <c r="U73" s="306"/>
    </row>
    <row r="74" spans="7:29" ht="15" customHeight="1" x14ac:dyDescent="0.25">
      <c r="G74" s="305"/>
      <c r="H74" s="368" t="s">
        <v>97</v>
      </c>
      <c r="I74" s="366"/>
      <c r="J74" s="308" t="s">
        <v>74</v>
      </c>
      <c r="K74" s="308" t="s">
        <v>73</v>
      </c>
      <c r="L74" s="308" t="s">
        <v>72</v>
      </c>
      <c r="M74" s="370" t="s">
        <v>71</v>
      </c>
      <c r="O74" s="353"/>
      <c r="P74" s="357"/>
      <c r="Q74" s="393"/>
      <c r="R74" s="357"/>
      <c r="S74" s="357"/>
      <c r="T74" s="306"/>
      <c r="U74" s="306"/>
    </row>
    <row r="75" spans="7:29" ht="15" customHeight="1" x14ac:dyDescent="0.25">
      <c r="G75" s="305"/>
      <c r="H75" s="357"/>
      <c r="I75" s="367" t="s">
        <v>113</v>
      </c>
      <c r="J75" s="312">
        <v>32.6</v>
      </c>
      <c r="K75" s="312">
        <v>59.9</v>
      </c>
      <c r="L75" s="313">
        <v>205</v>
      </c>
      <c r="M75" s="371">
        <v>299.2</v>
      </c>
      <c r="O75" s="354" t="s">
        <v>144</v>
      </c>
      <c r="P75" s="393"/>
      <c r="Q75" s="357"/>
      <c r="R75" s="357"/>
      <c r="S75" s="393"/>
      <c r="T75" s="306"/>
      <c r="U75" s="306"/>
    </row>
    <row r="76" spans="7:29" ht="15" customHeight="1" x14ac:dyDescent="0.25">
      <c r="G76" s="305"/>
      <c r="H76" s="357"/>
      <c r="I76" s="367" t="s">
        <v>109</v>
      </c>
      <c r="J76" s="313">
        <v>37.5</v>
      </c>
      <c r="K76" s="313">
        <v>68.900000000000006</v>
      </c>
      <c r="L76" s="313">
        <v>235.9</v>
      </c>
      <c r="M76" s="371">
        <v>344.3</v>
      </c>
      <c r="O76" s="355" t="s">
        <v>145</v>
      </c>
      <c r="P76" s="322"/>
      <c r="Q76" s="352"/>
      <c r="R76" s="322"/>
      <c r="S76" s="322"/>
      <c r="T76" s="324"/>
      <c r="U76" s="306"/>
    </row>
    <row r="77" spans="7:29" ht="15" customHeight="1" x14ac:dyDescent="0.25">
      <c r="G77" s="305"/>
      <c r="H77" s="357"/>
      <c r="I77" s="367" t="s">
        <v>108</v>
      </c>
      <c r="J77" s="313">
        <v>43.1</v>
      </c>
      <c r="K77" s="313">
        <v>79.2</v>
      </c>
      <c r="L77" s="313">
        <v>271</v>
      </c>
      <c r="M77" s="371">
        <v>395.5</v>
      </c>
      <c r="O77" s="305"/>
      <c r="P77" s="357"/>
      <c r="Q77" s="357"/>
      <c r="R77" s="357"/>
      <c r="S77" s="357"/>
      <c r="T77" s="357"/>
      <c r="U77" s="306"/>
    </row>
    <row r="78" spans="7:29" ht="15" customHeight="1" x14ac:dyDescent="0.25">
      <c r="G78" s="305"/>
      <c r="H78" s="357"/>
      <c r="I78" s="367" t="s">
        <v>110</v>
      </c>
      <c r="J78" s="313">
        <v>49.6</v>
      </c>
      <c r="K78" s="313">
        <v>91.1</v>
      </c>
      <c r="L78" s="313">
        <v>311.8</v>
      </c>
      <c r="M78" s="371">
        <v>455.1</v>
      </c>
      <c r="O78" s="305"/>
      <c r="P78" s="357"/>
      <c r="Q78" s="357"/>
      <c r="R78" s="357"/>
      <c r="S78" s="357"/>
      <c r="T78" s="357"/>
      <c r="U78" s="306"/>
    </row>
    <row r="79" spans="7:29" ht="15" customHeight="1" x14ac:dyDescent="0.25">
      <c r="G79" s="305"/>
      <c r="H79" s="357"/>
      <c r="I79" s="367" t="s">
        <v>111</v>
      </c>
      <c r="J79" s="313">
        <v>57</v>
      </c>
      <c r="K79" s="313">
        <v>104.7</v>
      </c>
      <c r="L79" s="313">
        <v>358.4</v>
      </c>
      <c r="M79" s="371">
        <v>523.1</v>
      </c>
      <c r="O79" s="305"/>
      <c r="P79" s="357"/>
      <c r="Q79" s="357"/>
      <c r="R79" s="357"/>
      <c r="S79" s="357"/>
      <c r="T79" s="357"/>
      <c r="U79" s="306"/>
    </row>
    <row r="80" spans="7:29" ht="15" customHeight="1" x14ac:dyDescent="0.25">
      <c r="G80" s="305"/>
      <c r="H80" s="357"/>
      <c r="I80" s="367" t="s">
        <v>112</v>
      </c>
      <c r="J80" s="320">
        <v>65.599999999999994</v>
      </c>
      <c r="K80" s="320">
        <v>120.5</v>
      </c>
      <c r="L80" s="320">
        <v>412.5</v>
      </c>
      <c r="M80" s="372">
        <v>602</v>
      </c>
      <c r="O80" s="305"/>
      <c r="P80" s="357"/>
      <c r="Q80" s="357"/>
      <c r="R80" s="357"/>
      <c r="S80" s="357"/>
      <c r="T80" s="357"/>
      <c r="U80" s="306"/>
    </row>
    <row r="81" spans="7:21" ht="15" customHeight="1" x14ac:dyDescent="0.25">
      <c r="G81" s="305"/>
      <c r="H81" s="373"/>
      <c r="I81" s="373"/>
      <c r="J81" s="360"/>
      <c r="K81" s="360"/>
      <c r="L81" s="360"/>
      <c r="M81" s="329"/>
      <c r="O81" s="305"/>
      <c r="P81" s="357"/>
      <c r="Q81" s="357"/>
      <c r="R81" s="357"/>
      <c r="S81" s="357"/>
      <c r="T81" s="357"/>
      <c r="U81" s="306"/>
    </row>
    <row r="82" spans="7:21" ht="15" customHeight="1" x14ac:dyDescent="0.25">
      <c r="G82" s="305"/>
      <c r="H82" s="368" t="s">
        <v>96</v>
      </c>
      <c r="I82" s="366"/>
      <c r="J82" s="308" t="s">
        <v>74</v>
      </c>
      <c r="K82" s="308" t="s">
        <v>73</v>
      </c>
      <c r="L82" s="308" t="s">
        <v>72</v>
      </c>
      <c r="M82" s="370" t="s">
        <v>71</v>
      </c>
      <c r="O82" s="305"/>
      <c r="P82" s="357"/>
      <c r="Q82" s="357"/>
      <c r="R82" s="357"/>
      <c r="S82" s="357"/>
      <c r="T82" s="357"/>
      <c r="U82" s="306"/>
    </row>
    <row r="83" spans="7:21" ht="15" customHeight="1" x14ac:dyDescent="0.25">
      <c r="G83" s="305"/>
      <c r="H83" s="357"/>
      <c r="I83" s="367" t="s">
        <v>113</v>
      </c>
      <c r="J83" s="312">
        <v>35.5</v>
      </c>
      <c r="K83" s="312">
        <v>62.5</v>
      </c>
      <c r="L83" s="313">
        <v>205.3</v>
      </c>
      <c r="M83" s="371">
        <v>299.2</v>
      </c>
      <c r="O83" s="305"/>
      <c r="P83" s="357"/>
      <c r="Q83" s="357"/>
      <c r="R83" s="357"/>
      <c r="S83" s="357"/>
      <c r="T83" s="357"/>
      <c r="U83" s="306"/>
    </row>
    <row r="84" spans="7:21" ht="15" customHeight="1" x14ac:dyDescent="0.25">
      <c r="G84" s="305"/>
      <c r="H84" s="357"/>
      <c r="I84" s="367" t="s">
        <v>109</v>
      </c>
      <c r="J84" s="313">
        <v>40.9</v>
      </c>
      <c r="K84" s="313">
        <v>71.900000000000006</v>
      </c>
      <c r="L84" s="313">
        <v>236.3</v>
      </c>
      <c r="M84" s="371">
        <v>344.3</v>
      </c>
      <c r="O84" s="305"/>
      <c r="P84" s="357"/>
      <c r="Q84" s="357"/>
      <c r="R84" s="357"/>
      <c r="S84" s="357"/>
      <c r="T84" s="357"/>
      <c r="U84" s="306"/>
    </row>
    <row r="85" spans="7:21" ht="15" customHeight="1" x14ac:dyDescent="0.25">
      <c r="G85" s="305"/>
      <c r="H85" s="357"/>
      <c r="I85" s="367" t="s">
        <v>108</v>
      </c>
      <c r="J85" s="313">
        <v>46.9</v>
      </c>
      <c r="K85" s="313">
        <v>82.6</v>
      </c>
      <c r="L85" s="313">
        <v>271.39999999999998</v>
      </c>
      <c r="M85" s="371">
        <v>395.5</v>
      </c>
      <c r="O85" s="305"/>
      <c r="P85" s="357"/>
      <c r="Q85" s="357"/>
      <c r="R85" s="357"/>
      <c r="S85" s="357"/>
      <c r="T85" s="357"/>
      <c r="U85" s="306"/>
    </row>
    <row r="86" spans="7:21" ht="15" customHeight="1" x14ac:dyDescent="0.25">
      <c r="G86" s="305"/>
      <c r="H86" s="357"/>
      <c r="I86" s="367" t="s">
        <v>110</v>
      </c>
      <c r="J86" s="313">
        <v>54</v>
      </c>
      <c r="K86" s="313">
        <v>95</v>
      </c>
      <c r="L86" s="313">
        <v>312.3</v>
      </c>
      <c r="M86" s="371">
        <v>455.1</v>
      </c>
      <c r="O86" s="305"/>
      <c r="P86" s="357"/>
      <c r="Q86" s="357"/>
      <c r="R86" s="357"/>
      <c r="S86" s="357"/>
      <c r="T86" s="357"/>
      <c r="U86" s="306"/>
    </row>
    <row r="87" spans="7:21" ht="15" customHeight="1" x14ac:dyDescent="0.25">
      <c r="G87" s="305"/>
      <c r="H87" s="357"/>
      <c r="I87" s="367" t="s">
        <v>111</v>
      </c>
      <c r="J87" s="313">
        <v>62.1</v>
      </c>
      <c r="K87" s="313">
        <v>109.2</v>
      </c>
      <c r="L87" s="313">
        <v>358.9</v>
      </c>
      <c r="M87" s="371">
        <v>523.1</v>
      </c>
      <c r="O87" s="305"/>
      <c r="P87" s="357"/>
      <c r="Q87" s="357"/>
      <c r="R87" s="357"/>
      <c r="S87" s="357"/>
      <c r="T87" s="357"/>
      <c r="U87" s="306"/>
    </row>
    <row r="88" spans="7:21" ht="15" customHeight="1" x14ac:dyDescent="0.25">
      <c r="G88" s="305"/>
      <c r="H88" s="357"/>
      <c r="I88" s="367" t="s">
        <v>112</v>
      </c>
      <c r="J88" s="320">
        <v>71.400000000000006</v>
      </c>
      <c r="K88" s="320">
        <v>125.7</v>
      </c>
      <c r="L88" s="320">
        <v>413</v>
      </c>
      <c r="M88" s="372">
        <v>602</v>
      </c>
      <c r="O88" s="305"/>
      <c r="P88" s="357"/>
      <c r="Q88" s="357"/>
      <c r="R88" s="357"/>
      <c r="S88" s="357"/>
      <c r="T88" s="357"/>
      <c r="U88" s="306"/>
    </row>
    <row r="89" spans="7:21" ht="15" customHeight="1" x14ac:dyDescent="0.25">
      <c r="G89" s="321"/>
      <c r="H89" s="322"/>
      <c r="I89" s="322"/>
      <c r="J89" s="322"/>
      <c r="K89" s="322"/>
      <c r="L89" s="322"/>
      <c r="M89" s="324"/>
      <c r="N89" s="322"/>
      <c r="O89" s="321"/>
      <c r="P89" s="322"/>
      <c r="Q89" s="322"/>
      <c r="R89" s="322"/>
      <c r="S89" s="322"/>
      <c r="T89" s="322"/>
      <c r="U89" s="324"/>
    </row>
    <row r="90" spans="7:21" ht="15" customHeight="1" x14ac:dyDescent="0.25"/>
    <row r="91" spans="7:21" ht="15" customHeight="1" x14ac:dyDescent="0.25">
      <c r="J91" s="298"/>
      <c r="K91" s="298"/>
      <c r="L91" s="298"/>
    </row>
    <row r="92" spans="7:21" ht="15" customHeight="1" x14ac:dyDescent="0.2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F3C80-82FD-434B-BD4B-2AFAF402075B}">
  <sheetPr transitionEvaluation="1" transitionEntry="1" codeName="Sheet1"/>
  <dimension ref="A2:AA65"/>
  <sheetViews>
    <sheetView showGridLines="0" zoomScale="90" zoomScaleNormal="90" workbookViewId="0">
      <selection activeCell="W20" sqref="W20"/>
    </sheetView>
  </sheetViews>
  <sheetFormatPr defaultRowHeight="12.75" x14ac:dyDescent="0.2"/>
  <cols>
    <col min="1" max="3" width="3" style="114" customWidth="1"/>
    <col min="4" max="4" width="8.85546875" style="114" customWidth="1"/>
    <col min="5" max="6" width="9.28515625" style="114" customWidth="1"/>
    <col min="7" max="7" width="3.5703125" style="114" customWidth="1"/>
    <col min="8" max="8" width="12.7109375" style="114" customWidth="1"/>
    <col min="9" max="9" width="6" style="114" customWidth="1"/>
    <col min="10" max="12" width="8.28515625" style="114" customWidth="1"/>
    <col min="13" max="13" width="7.42578125" style="114" customWidth="1"/>
    <col min="14" max="14" width="8.28515625" style="114" customWidth="1"/>
    <col min="15" max="15" width="7.140625" style="114" customWidth="1"/>
    <col min="16" max="19" width="8.28515625" style="114" customWidth="1"/>
    <col min="20" max="20" width="3.7109375" style="114" customWidth="1"/>
    <col min="21" max="26" width="9.140625" style="114" customWidth="1"/>
    <col min="27" max="16384" width="9.140625" style="114"/>
  </cols>
  <sheetData>
    <row r="2" spans="1:20" x14ac:dyDescent="0.2">
      <c r="A2" s="114" t="s">
        <v>59</v>
      </c>
      <c r="N2" s="115"/>
      <c r="O2" s="115"/>
      <c r="P2" s="115"/>
      <c r="Q2" s="115" t="s">
        <v>102</v>
      </c>
      <c r="R2" s="115"/>
      <c r="S2" s="115"/>
      <c r="T2" s="115"/>
    </row>
    <row r="3" spans="1:20" x14ac:dyDescent="0.2">
      <c r="B3" s="114" t="s">
        <v>81</v>
      </c>
      <c r="C3" s="116" t="s">
        <v>80</v>
      </c>
      <c r="N3" s="117"/>
      <c r="O3" s="117"/>
      <c r="P3" s="117"/>
      <c r="Q3" s="117" t="s">
        <v>103</v>
      </c>
      <c r="R3" s="117"/>
      <c r="S3" s="117"/>
      <c r="T3" s="117"/>
    </row>
    <row r="4" spans="1:20" x14ac:dyDescent="0.2">
      <c r="C4" s="114" t="s">
        <v>82</v>
      </c>
      <c r="D4" s="116" t="s">
        <v>84</v>
      </c>
    </row>
    <row r="5" spans="1:20" x14ac:dyDescent="0.2">
      <c r="C5" s="114" t="s">
        <v>83</v>
      </c>
      <c r="D5" s="116" t="s">
        <v>85</v>
      </c>
    </row>
    <row r="6" spans="1:20" x14ac:dyDescent="0.2">
      <c r="B6" s="114" t="s">
        <v>86</v>
      </c>
      <c r="C6" s="114" t="s">
        <v>87</v>
      </c>
    </row>
    <row r="7" spans="1:20" x14ac:dyDescent="0.2">
      <c r="C7" s="114" t="s">
        <v>82</v>
      </c>
      <c r="D7" s="116" t="s">
        <v>88</v>
      </c>
    </row>
    <row r="8" spans="1:20" x14ac:dyDescent="0.2">
      <c r="C8" s="114" t="s">
        <v>83</v>
      </c>
      <c r="D8" s="118" t="s">
        <v>89</v>
      </c>
    </row>
    <row r="9" spans="1:20" x14ac:dyDescent="0.2">
      <c r="C9" s="114" t="s">
        <v>90</v>
      </c>
      <c r="D9" s="118" t="s">
        <v>91</v>
      </c>
    </row>
    <row r="10" spans="1:20" x14ac:dyDescent="0.2">
      <c r="C10" s="114" t="s">
        <v>92</v>
      </c>
      <c r="D10" s="114" t="s">
        <v>93</v>
      </c>
    </row>
    <row r="12" spans="1:20" ht="13.5" customHeight="1" x14ac:dyDescent="0.2">
      <c r="D12" s="120"/>
      <c r="E12" s="120"/>
      <c r="F12" s="120"/>
      <c r="G12" s="150"/>
      <c r="H12" s="151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3"/>
    </row>
    <row r="13" spans="1:20" ht="13.5" customHeight="1" x14ac:dyDescent="0.2">
      <c r="D13" s="120"/>
      <c r="E13" s="120"/>
      <c r="F13" s="120"/>
      <c r="G13" s="154"/>
      <c r="S13" s="155" t="s">
        <v>114</v>
      </c>
      <c r="T13" s="156"/>
    </row>
    <row r="14" spans="1:20" ht="13.5" customHeight="1" x14ac:dyDescent="0.2">
      <c r="D14" s="120"/>
      <c r="E14" s="120"/>
      <c r="F14" s="120"/>
      <c r="G14" s="154"/>
      <c r="H14" s="116" t="s">
        <v>134</v>
      </c>
      <c r="Q14" s="168" t="s">
        <v>139</v>
      </c>
      <c r="T14" s="156"/>
    </row>
    <row r="15" spans="1:20" ht="13.5" customHeight="1" x14ac:dyDescent="0.2">
      <c r="D15" s="120"/>
      <c r="G15" s="154"/>
      <c r="H15" s="116" t="s">
        <v>117</v>
      </c>
      <c r="T15" s="156"/>
    </row>
    <row r="16" spans="1:20" ht="13.5" customHeight="1" x14ac:dyDescent="0.2">
      <c r="D16" s="120"/>
      <c r="G16" s="154"/>
      <c r="H16" s="116" t="s">
        <v>118</v>
      </c>
      <c r="T16" s="156"/>
    </row>
    <row r="17" spans="4:27" ht="13.5" customHeight="1" x14ac:dyDescent="0.2">
      <c r="D17" s="120"/>
      <c r="G17" s="154"/>
      <c r="H17" s="116" t="s">
        <v>119</v>
      </c>
      <c r="T17" s="156"/>
    </row>
    <row r="18" spans="4:27" ht="13.5" customHeight="1" x14ac:dyDescent="0.2">
      <c r="D18" s="120"/>
      <c r="G18" s="154"/>
      <c r="H18" s="116" t="s">
        <v>135</v>
      </c>
      <c r="T18" s="156"/>
    </row>
    <row r="19" spans="4:27" ht="13.5" customHeight="1" x14ac:dyDescent="0.2">
      <c r="D19" s="120"/>
      <c r="G19" s="154"/>
      <c r="H19" s="116"/>
      <c r="T19" s="156"/>
    </row>
    <row r="20" spans="4:27" ht="13.5" customHeight="1" x14ac:dyDescent="0.2">
      <c r="D20" s="120"/>
      <c r="G20" s="154"/>
      <c r="H20" s="167" t="s">
        <v>136</v>
      </c>
      <c r="N20" s="167" t="s">
        <v>136</v>
      </c>
      <c r="T20" s="156"/>
    </row>
    <row r="21" spans="4:27" ht="13.5" customHeight="1" x14ac:dyDescent="0.2">
      <c r="D21" s="120"/>
      <c r="G21" s="154"/>
      <c r="H21" s="167" t="s">
        <v>137</v>
      </c>
      <c r="N21" s="167" t="s">
        <v>138</v>
      </c>
      <c r="T21" s="156"/>
    </row>
    <row r="22" spans="4:27" ht="13.5" customHeight="1" x14ac:dyDescent="0.2">
      <c r="D22" s="120"/>
      <c r="G22" s="154"/>
      <c r="H22" s="122" t="s">
        <v>116</v>
      </c>
      <c r="I22" s="123" t="s">
        <v>107</v>
      </c>
      <c r="N22" s="122" t="s">
        <v>116</v>
      </c>
      <c r="O22" s="123" t="s">
        <v>107</v>
      </c>
      <c r="T22" s="156"/>
    </row>
    <row r="23" spans="4:27" ht="13.5" customHeight="1" x14ac:dyDescent="0.2">
      <c r="F23" s="147"/>
      <c r="G23" s="154"/>
      <c r="H23" s="149"/>
      <c r="I23" s="126"/>
      <c r="J23" s="163" t="s">
        <v>131</v>
      </c>
      <c r="K23" s="163" t="s">
        <v>131</v>
      </c>
      <c r="L23" s="163" t="s">
        <v>131</v>
      </c>
      <c r="N23" s="162"/>
      <c r="O23" s="126"/>
      <c r="P23" s="163" t="s">
        <v>131</v>
      </c>
      <c r="Q23" s="163" t="s">
        <v>131</v>
      </c>
      <c r="R23" s="163" t="s">
        <v>131</v>
      </c>
      <c r="S23" s="163" t="s">
        <v>131</v>
      </c>
      <c r="T23" s="156"/>
      <c r="V23" s="114" t="s">
        <v>115</v>
      </c>
    </row>
    <row r="24" spans="4:27" ht="13.5" customHeight="1" x14ac:dyDescent="0.2">
      <c r="D24" s="120"/>
      <c r="E24" s="121">
        <v>1.1499999999999999</v>
      </c>
      <c r="F24" s="124"/>
      <c r="G24" s="154"/>
      <c r="H24" s="149" t="s">
        <v>124</v>
      </c>
      <c r="I24" s="126"/>
      <c r="J24" s="127" t="s">
        <v>74</v>
      </c>
      <c r="K24" s="127" t="s">
        <v>73</v>
      </c>
      <c r="L24" s="128" t="s">
        <v>71</v>
      </c>
      <c r="N24" s="162" t="s">
        <v>120</v>
      </c>
      <c r="O24" s="126"/>
      <c r="P24" s="127" t="s">
        <v>74</v>
      </c>
      <c r="Q24" s="127" t="s">
        <v>73</v>
      </c>
      <c r="R24" s="127" t="s">
        <v>72</v>
      </c>
      <c r="S24" s="128" t="s">
        <v>71</v>
      </c>
      <c r="T24" s="156"/>
      <c r="V24" s="125" t="s">
        <v>99</v>
      </c>
      <c r="W24" s="126"/>
      <c r="X24" s="127" t="s">
        <v>74</v>
      </c>
      <c r="Y24" s="127" t="s">
        <v>73</v>
      </c>
      <c r="Z24" s="127" t="s">
        <v>72</v>
      </c>
      <c r="AA24" s="128" t="s">
        <v>71</v>
      </c>
    </row>
    <row r="25" spans="4:27" ht="13.5" customHeight="1" x14ac:dyDescent="0.2">
      <c r="D25" s="120">
        <v>1</v>
      </c>
      <c r="E25" s="124">
        <v>0.497</v>
      </c>
      <c r="F25" s="119"/>
      <c r="G25" s="154"/>
      <c r="H25" s="129" t="s">
        <v>96</v>
      </c>
      <c r="I25" s="148" t="s">
        <v>121</v>
      </c>
      <c r="J25" s="164">
        <v>40</v>
      </c>
      <c r="K25" s="130">
        <v>70</v>
      </c>
      <c r="L25" s="131">
        <v>337</v>
      </c>
      <c r="M25" s="134"/>
      <c r="O25" s="148" t="s">
        <v>113</v>
      </c>
      <c r="P25" s="130">
        <v>24</v>
      </c>
      <c r="Q25" s="130">
        <v>52</v>
      </c>
      <c r="R25" s="131">
        <v>204</v>
      </c>
      <c r="S25" s="165">
        <v>299.3</v>
      </c>
      <c r="T25" s="156"/>
      <c r="W25" s="129" t="s">
        <v>113</v>
      </c>
      <c r="X25" s="130">
        <v>26.8</v>
      </c>
      <c r="Y25" s="130">
        <v>54.8</v>
      </c>
      <c r="Z25" s="131">
        <v>204.4</v>
      </c>
      <c r="AA25" s="131">
        <v>299.3</v>
      </c>
    </row>
    <row r="26" spans="4:27" ht="13.5" customHeight="1" x14ac:dyDescent="0.2">
      <c r="D26" s="120">
        <v>2</v>
      </c>
      <c r="E26" s="119">
        <f>E25*E$24</f>
        <v>0.57155</v>
      </c>
      <c r="F26" s="119"/>
      <c r="G26" s="154"/>
      <c r="I26" s="148" t="s">
        <v>123</v>
      </c>
      <c r="J26" s="165">
        <v>65</v>
      </c>
      <c r="K26" s="131">
        <v>114</v>
      </c>
      <c r="L26" s="131">
        <v>548</v>
      </c>
      <c r="M26" s="134"/>
      <c r="O26" s="148" t="s">
        <v>109</v>
      </c>
      <c r="P26" s="131">
        <v>27</v>
      </c>
      <c r="Q26" s="131">
        <v>60</v>
      </c>
      <c r="R26" s="131">
        <v>235</v>
      </c>
      <c r="S26" s="165">
        <v>344</v>
      </c>
      <c r="T26" s="157"/>
      <c r="W26" s="129" t="s">
        <v>109</v>
      </c>
      <c r="X26" s="132">
        <v>30.8</v>
      </c>
      <c r="Y26" s="132">
        <v>63</v>
      </c>
      <c r="Z26" s="132">
        <v>235.3</v>
      </c>
      <c r="AA26" s="132">
        <v>344.4</v>
      </c>
    </row>
    <row r="27" spans="4:27" ht="13.5" customHeight="1" x14ac:dyDescent="0.2">
      <c r="D27" s="120">
        <v>3</v>
      </c>
      <c r="E27" s="119">
        <f>E26*E$24</f>
        <v>0.65728249999999999</v>
      </c>
      <c r="F27" s="119"/>
      <c r="G27" s="154"/>
      <c r="I27" s="148"/>
      <c r="J27" s="165"/>
      <c r="K27" s="131"/>
      <c r="L27" s="131"/>
      <c r="M27" s="134"/>
      <c r="O27" s="148" t="s">
        <v>108</v>
      </c>
      <c r="P27" s="131">
        <v>32</v>
      </c>
      <c r="Q27" s="131">
        <v>69</v>
      </c>
      <c r="R27" s="131">
        <v>270</v>
      </c>
      <c r="S27" s="165">
        <v>395.6</v>
      </c>
      <c r="T27" s="157"/>
      <c r="W27" s="129" t="s">
        <v>108</v>
      </c>
      <c r="X27" s="131">
        <v>35.4</v>
      </c>
      <c r="Y27" s="131">
        <v>72.400000000000006</v>
      </c>
      <c r="Z27" s="131">
        <v>270.3</v>
      </c>
      <c r="AA27" s="131">
        <v>395.6</v>
      </c>
    </row>
    <row r="28" spans="4:27" ht="13.5" customHeight="1" x14ac:dyDescent="0.2">
      <c r="D28" s="120">
        <v>4</v>
      </c>
      <c r="E28" s="119">
        <f>E27*E$24</f>
        <v>0.75587487499999995</v>
      </c>
      <c r="F28" s="119"/>
      <c r="G28" s="154"/>
      <c r="H28" s="129" t="s">
        <v>97</v>
      </c>
      <c r="I28" s="148" t="s">
        <v>126</v>
      </c>
      <c r="J28" s="165">
        <v>40</v>
      </c>
      <c r="K28" s="131">
        <v>74</v>
      </c>
      <c r="L28" s="131">
        <v>370</v>
      </c>
      <c r="M28" s="134"/>
      <c r="O28" s="148" t="s">
        <v>110</v>
      </c>
      <c r="P28" s="131">
        <v>36</v>
      </c>
      <c r="Q28" s="131">
        <v>79</v>
      </c>
      <c r="R28" s="131">
        <v>311</v>
      </c>
      <c r="S28" s="165">
        <v>455.2</v>
      </c>
      <c r="T28" s="157"/>
      <c r="W28" s="129" t="s">
        <v>110</v>
      </c>
      <c r="X28" s="132">
        <v>40.700000000000003</v>
      </c>
      <c r="Y28" s="132">
        <v>83.3</v>
      </c>
      <c r="Z28" s="132">
        <v>311</v>
      </c>
      <c r="AA28" s="132">
        <v>455.2</v>
      </c>
    </row>
    <row r="29" spans="4:27" ht="13.5" customHeight="1" x14ac:dyDescent="0.2">
      <c r="D29" s="120">
        <v>5</v>
      </c>
      <c r="E29" s="119">
        <f>E28*E$24</f>
        <v>0.86925610624999983</v>
      </c>
      <c r="F29" s="119"/>
      <c r="G29" s="154"/>
      <c r="I29" s="148" t="s">
        <v>125</v>
      </c>
      <c r="J29" s="164">
        <v>65</v>
      </c>
      <c r="K29" s="130">
        <v>119</v>
      </c>
      <c r="L29" s="131">
        <v>596</v>
      </c>
      <c r="M29" s="134"/>
      <c r="O29" s="148" t="s">
        <v>111</v>
      </c>
      <c r="P29" s="131">
        <v>42</v>
      </c>
      <c r="Q29" s="131">
        <v>91</v>
      </c>
      <c r="R29" s="131">
        <v>358</v>
      </c>
      <c r="S29" s="165">
        <v>523.29999999999995</v>
      </c>
      <c r="T29" s="157"/>
      <c r="W29" s="129" t="s">
        <v>111</v>
      </c>
      <c r="X29" s="131">
        <v>46.8</v>
      </c>
      <c r="Y29" s="131">
        <v>95.8</v>
      </c>
      <c r="Z29" s="131">
        <v>357.5</v>
      </c>
      <c r="AA29" s="131">
        <v>523.29999999999995</v>
      </c>
    </row>
    <row r="30" spans="4:27" ht="13.5" customHeight="1" x14ac:dyDescent="0.2">
      <c r="D30" s="120">
        <v>6</v>
      </c>
      <c r="E30" s="119">
        <f>E29*E$24</f>
        <v>0.99964452218749977</v>
      </c>
      <c r="F30" s="119"/>
      <c r="G30" s="154"/>
      <c r="I30" s="148"/>
      <c r="J30" s="165"/>
      <c r="K30" s="131"/>
      <c r="L30" s="131"/>
      <c r="M30" s="134"/>
      <c r="O30" s="148" t="s">
        <v>112</v>
      </c>
      <c r="P30" s="146">
        <v>48</v>
      </c>
      <c r="Q30" s="146">
        <v>105</v>
      </c>
      <c r="R30" s="146">
        <v>411</v>
      </c>
      <c r="S30" s="166">
        <v>602.20000000000005</v>
      </c>
      <c r="T30" s="157"/>
      <c r="W30" s="129" t="s">
        <v>112</v>
      </c>
      <c r="X30" s="133">
        <v>53.9</v>
      </c>
      <c r="Y30" s="133">
        <v>110.2</v>
      </c>
      <c r="Z30" s="133">
        <v>411.3</v>
      </c>
      <c r="AA30" s="133">
        <v>602.20000000000005</v>
      </c>
    </row>
    <row r="31" spans="4:27" ht="13.5" customHeight="1" x14ac:dyDescent="0.2">
      <c r="D31" s="120"/>
      <c r="G31" s="154"/>
      <c r="H31" s="129" t="s">
        <v>98</v>
      </c>
      <c r="I31" s="148" t="s">
        <v>127</v>
      </c>
      <c r="J31" s="165">
        <v>40</v>
      </c>
      <c r="K31" s="131">
        <v>77</v>
      </c>
      <c r="L31" s="131">
        <v>403</v>
      </c>
      <c r="M31" s="134"/>
      <c r="P31" s="134"/>
      <c r="Q31" s="134"/>
      <c r="R31" s="135"/>
      <c r="S31" s="136"/>
      <c r="T31" s="158"/>
      <c r="X31" s="134"/>
      <c r="Y31" s="134"/>
      <c r="Z31" s="135"/>
      <c r="AA31" s="136"/>
    </row>
    <row r="32" spans="4:27" ht="13.5" customHeight="1" x14ac:dyDescent="0.2">
      <c r="D32" s="120"/>
      <c r="G32" s="154"/>
      <c r="I32" s="148" t="s">
        <v>128</v>
      </c>
      <c r="J32" s="165">
        <v>65</v>
      </c>
      <c r="K32" s="131">
        <v>126</v>
      </c>
      <c r="L32" s="131">
        <v>656</v>
      </c>
      <c r="M32" s="134"/>
      <c r="N32" s="162" t="s">
        <v>99</v>
      </c>
      <c r="O32" s="126"/>
      <c r="P32" s="127" t="s">
        <v>74</v>
      </c>
      <c r="Q32" s="127" t="s">
        <v>73</v>
      </c>
      <c r="R32" s="127" t="s">
        <v>72</v>
      </c>
      <c r="S32" s="128" t="s">
        <v>71</v>
      </c>
      <c r="T32" s="158"/>
      <c r="V32" s="125" t="s">
        <v>98</v>
      </c>
      <c r="W32" s="126"/>
      <c r="X32" s="137" t="s">
        <v>74</v>
      </c>
      <c r="Y32" s="137" t="s">
        <v>73</v>
      </c>
      <c r="Z32" s="137" t="s">
        <v>72</v>
      </c>
      <c r="AA32" s="138" t="s">
        <v>71</v>
      </c>
    </row>
    <row r="33" spans="4:27" ht="13.5" customHeight="1" x14ac:dyDescent="0.25">
      <c r="D33" s="120"/>
      <c r="G33" s="154"/>
      <c r="H33"/>
      <c r="I33" s="148"/>
      <c r="J33" s="164"/>
      <c r="K33" s="130"/>
      <c r="L33" s="131"/>
      <c r="M33" s="134"/>
      <c r="O33" s="148" t="s">
        <v>113</v>
      </c>
      <c r="P33" s="130">
        <v>26.8</v>
      </c>
      <c r="Q33" s="130">
        <v>54.8</v>
      </c>
      <c r="R33" s="131">
        <v>204.4</v>
      </c>
      <c r="S33" s="165">
        <v>299.3</v>
      </c>
      <c r="T33" s="158"/>
      <c r="W33" s="129" t="s">
        <v>113</v>
      </c>
      <c r="X33" s="130">
        <v>29.7</v>
      </c>
      <c r="Y33" s="130">
        <v>57.3</v>
      </c>
      <c r="Z33" s="131">
        <v>204.7</v>
      </c>
      <c r="AA33" s="131">
        <v>299.2</v>
      </c>
    </row>
    <row r="34" spans="4:27" ht="13.5" customHeight="1" x14ac:dyDescent="0.2">
      <c r="D34" s="120"/>
      <c r="G34" s="154"/>
      <c r="H34" s="129" t="s">
        <v>99</v>
      </c>
      <c r="I34" s="148" t="s">
        <v>133</v>
      </c>
      <c r="J34" s="165">
        <v>40</v>
      </c>
      <c r="K34" s="131">
        <v>83</v>
      </c>
      <c r="L34" s="131">
        <v>452</v>
      </c>
      <c r="M34" s="134"/>
      <c r="O34" s="148" t="s">
        <v>109</v>
      </c>
      <c r="P34" s="131">
        <v>30.8</v>
      </c>
      <c r="Q34" s="131">
        <v>63</v>
      </c>
      <c r="R34" s="131">
        <v>235.3</v>
      </c>
      <c r="S34" s="165">
        <v>344.4</v>
      </c>
      <c r="T34" s="158"/>
      <c r="W34" s="129" t="s">
        <v>109</v>
      </c>
      <c r="X34" s="132">
        <v>34.200000000000003</v>
      </c>
      <c r="Y34" s="132">
        <v>66</v>
      </c>
      <c r="Z34" s="132">
        <v>235.6</v>
      </c>
      <c r="AA34" s="132">
        <v>344.3</v>
      </c>
    </row>
    <row r="35" spans="4:27" ht="13.5" customHeight="1" x14ac:dyDescent="0.2">
      <c r="G35" s="154"/>
      <c r="I35" s="148" t="s">
        <v>129</v>
      </c>
      <c r="J35" s="165">
        <v>65</v>
      </c>
      <c r="K35" s="131">
        <v>132</v>
      </c>
      <c r="L35" s="131">
        <v>723</v>
      </c>
      <c r="M35" s="134"/>
      <c r="O35" s="148" t="s">
        <v>108</v>
      </c>
      <c r="P35" s="131">
        <v>35.4</v>
      </c>
      <c r="Q35" s="131">
        <v>72.400000000000006</v>
      </c>
      <c r="R35" s="131">
        <v>270.3</v>
      </c>
      <c r="S35" s="165">
        <v>395.6</v>
      </c>
      <c r="T35" s="158"/>
      <c r="W35" s="129" t="s">
        <v>108</v>
      </c>
      <c r="X35" s="131">
        <v>39.299999999999997</v>
      </c>
      <c r="Y35" s="131">
        <v>75.8</v>
      </c>
      <c r="Z35" s="131">
        <v>270.60000000000002</v>
      </c>
      <c r="AA35" s="131">
        <v>395.5</v>
      </c>
    </row>
    <row r="36" spans="4:27" ht="13.5" customHeight="1" x14ac:dyDescent="0.25">
      <c r="G36" s="154"/>
      <c r="H36"/>
      <c r="I36" s="148"/>
      <c r="J36" s="165"/>
      <c r="K36" s="131"/>
      <c r="L36" s="131"/>
      <c r="M36" s="134"/>
      <c r="O36" s="148" t="s">
        <v>110</v>
      </c>
      <c r="P36" s="131">
        <v>40.700000000000003</v>
      </c>
      <c r="Q36" s="131">
        <v>83.3</v>
      </c>
      <c r="R36" s="131">
        <v>311</v>
      </c>
      <c r="S36" s="165">
        <v>455.2</v>
      </c>
      <c r="T36" s="158"/>
      <c r="W36" s="129" t="s">
        <v>110</v>
      </c>
      <c r="X36" s="132">
        <v>45.2</v>
      </c>
      <c r="Y36" s="132">
        <v>87.2</v>
      </c>
      <c r="Z36" s="132">
        <v>311.39999999999998</v>
      </c>
      <c r="AA36" s="132">
        <v>455.1</v>
      </c>
    </row>
    <row r="37" spans="4:27" ht="13.5" customHeight="1" x14ac:dyDescent="0.2">
      <c r="G37" s="154"/>
      <c r="H37" s="129" t="s">
        <v>130</v>
      </c>
      <c r="I37" s="148" t="s">
        <v>122</v>
      </c>
      <c r="J37" s="165">
        <v>40</v>
      </c>
      <c r="K37" s="131">
        <v>88</v>
      </c>
      <c r="L37" s="131">
        <v>506</v>
      </c>
      <c r="M37" s="134"/>
      <c r="O37" s="148" t="s">
        <v>111</v>
      </c>
      <c r="P37" s="131">
        <v>46.8</v>
      </c>
      <c r="Q37" s="131">
        <v>95.8</v>
      </c>
      <c r="R37" s="131">
        <v>357.5</v>
      </c>
      <c r="S37" s="165">
        <v>523.29999999999995</v>
      </c>
      <c r="T37" s="158"/>
      <c r="W37" s="129" t="s">
        <v>111</v>
      </c>
      <c r="X37" s="131">
        <v>51.9</v>
      </c>
      <c r="Y37" s="131">
        <v>100.2</v>
      </c>
      <c r="Z37" s="131">
        <v>358</v>
      </c>
      <c r="AA37" s="131">
        <v>523.1</v>
      </c>
    </row>
    <row r="38" spans="4:27" ht="13.5" customHeight="1" x14ac:dyDescent="0.2">
      <c r="G38" s="154"/>
      <c r="I38" s="148" t="s">
        <v>132</v>
      </c>
      <c r="J38" s="166">
        <v>65</v>
      </c>
      <c r="K38" s="146">
        <v>143</v>
      </c>
      <c r="L38" s="146">
        <v>819</v>
      </c>
      <c r="M38" s="134"/>
      <c r="O38" s="148" t="s">
        <v>112</v>
      </c>
      <c r="P38" s="146">
        <v>53.9</v>
      </c>
      <c r="Q38" s="146">
        <v>110.2</v>
      </c>
      <c r="R38" s="146">
        <v>411.3</v>
      </c>
      <c r="S38" s="166">
        <v>602.20000000000005</v>
      </c>
      <c r="T38" s="158"/>
      <c r="W38" s="129" t="s">
        <v>112</v>
      </c>
      <c r="X38" s="133">
        <v>59.7</v>
      </c>
      <c r="Y38" s="133">
        <v>115.3</v>
      </c>
      <c r="Z38" s="133">
        <v>411.9</v>
      </c>
      <c r="AA38" s="133">
        <v>602</v>
      </c>
    </row>
    <row r="39" spans="4:27" ht="13.5" customHeight="1" x14ac:dyDescent="0.25">
      <c r="G39" s="154"/>
      <c r="H39"/>
      <c r="I39"/>
      <c r="J39"/>
      <c r="K39"/>
      <c r="L39"/>
      <c r="P39" s="134"/>
      <c r="Q39" s="134"/>
      <c r="R39" s="135"/>
      <c r="S39" s="136"/>
      <c r="T39" s="156"/>
      <c r="AA39" s="139"/>
    </row>
    <row r="40" spans="4:27" ht="13.5" customHeight="1" x14ac:dyDescent="0.25">
      <c r="G40" s="154"/>
      <c r="H40"/>
      <c r="I40"/>
      <c r="J40"/>
      <c r="K40"/>
      <c r="L40"/>
      <c r="N40" s="162" t="s">
        <v>98</v>
      </c>
      <c r="O40" s="126"/>
      <c r="P40" s="127" t="s">
        <v>74</v>
      </c>
      <c r="Q40" s="127" t="s">
        <v>73</v>
      </c>
      <c r="R40" s="127" t="s">
        <v>72</v>
      </c>
      <c r="S40" s="128" t="s">
        <v>71</v>
      </c>
      <c r="T40" s="156"/>
      <c r="V40" s="125" t="s">
        <v>97</v>
      </c>
      <c r="W40" s="126"/>
      <c r="X40" s="140" t="s">
        <v>74</v>
      </c>
      <c r="Y40" s="140" t="s">
        <v>73</v>
      </c>
      <c r="Z40" s="140" t="s">
        <v>72</v>
      </c>
      <c r="AA40" s="141" t="s">
        <v>71</v>
      </c>
    </row>
    <row r="41" spans="4:27" ht="13.5" customHeight="1" x14ac:dyDescent="0.25">
      <c r="G41" s="154"/>
      <c r="H41"/>
      <c r="I41"/>
      <c r="J41"/>
      <c r="K41"/>
      <c r="L41"/>
      <c r="O41" s="148" t="s">
        <v>113</v>
      </c>
      <c r="P41" s="130">
        <v>29.7</v>
      </c>
      <c r="Q41" s="130">
        <v>57.3</v>
      </c>
      <c r="R41" s="131">
        <v>204.7</v>
      </c>
      <c r="S41" s="165">
        <v>299.2</v>
      </c>
      <c r="T41" s="156"/>
      <c r="V41" s="134"/>
      <c r="W41" s="142" t="s">
        <v>113</v>
      </c>
      <c r="X41" s="130">
        <v>32.6</v>
      </c>
      <c r="Y41" s="130">
        <v>59.9</v>
      </c>
      <c r="Z41" s="131">
        <v>205</v>
      </c>
      <c r="AA41" s="131">
        <v>299.2</v>
      </c>
    </row>
    <row r="42" spans="4:27" ht="13.5" customHeight="1" x14ac:dyDescent="0.25">
      <c r="G42" s="154"/>
      <c r="H42"/>
      <c r="I42"/>
      <c r="J42"/>
      <c r="K42"/>
      <c r="L42"/>
      <c r="O42" s="148" t="s">
        <v>109</v>
      </c>
      <c r="P42" s="131">
        <v>34.200000000000003</v>
      </c>
      <c r="Q42" s="131">
        <v>66</v>
      </c>
      <c r="R42" s="131">
        <v>235.6</v>
      </c>
      <c r="S42" s="165">
        <v>344.3</v>
      </c>
      <c r="T42" s="156"/>
      <c r="V42" s="134"/>
      <c r="W42" s="142" t="s">
        <v>109</v>
      </c>
      <c r="X42" s="132">
        <v>37.5</v>
      </c>
      <c r="Y42" s="132">
        <v>68.900000000000006</v>
      </c>
      <c r="Z42" s="132">
        <v>235.9</v>
      </c>
      <c r="AA42" s="132">
        <v>344.3</v>
      </c>
    </row>
    <row r="43" spans="4:27" ht="13.5" customHeight="1" x14ac:dyDescent="0.25">
      <c r="G43" s="154"/>
      <c r="H43"/>
      <c r="I43"/>
      <c r="J43"/>
      <c r="K43"/>
      <c r="L43"/>
      <c r="O43" s="148" t="s">
        <v>108</v>
      </c>
      <c r="P43" s="131">
        <v>39.299999999999997</v>
      </c>
      <c r="Q43" s="131">
        <v>75.8</v>
      </c>
      <c r="R43" s="131">
        <v>270.60000000000002</v>
      </c>
      <c r="S43" s="165">
        <v>395.5</v>
      </c>
      <c r="T43" s="156"/>
      <c r="V43" s="134"/>
      <c r="W43" s="142" t="s">
        <v>108</v>
      </c>
      <c r="X43" s="131">
        <v>43.1</v>
      </c>
      <c r="Y43" s="131">
        <v>79.2</v>
      </c>
      <c r="Z43" s="131">
        <v>271</v>
      </c>
      <c r="AA43" s="131">
        <v>395.5</v>
      </c>
    </row>
    <row r="44" spans="4:27" ht="13.5" customHeight="1" x14ac:dyDescent="0.25">
      <c r="G44" s="154"/>
      <c r="H44"/>
      <c r="I44"/>
      <c r="J44"/>
      <c r="K44"/>
      <c r="L44"/>
      <c r="O44" s="148" t="s">
        <v>110</v>
      </c>
      <c r="P44" s="131">
        <v>45.2</v>
      </c>
      <c r="Q44" s="131">
        <v>87.2</v>
      </c>
      <c r="R44" s="131">
        <v>311.39999999999998</v>
      </c>
      <c r="S44" s="165">
        <v>455.1</v>
      </c>
      <c r="T44" s="156"/>
      <c r="V44" s="134"/>
      <c r="W44" s="142" t="s">
        <v>110</v>
      </c>
      <c r="X44" s="132">
        <v>49.6</v>
      </c>
      <c r="Y44" s="132">
        <v>91.1</v>
      </c>
      <c r="Z44" s="132">
        <v>311.8</v>
      </c>
      <c r="AA44" s="132">
        <v>455.1</v>
      </c>
    </row>
    <row r="45" spans="4:27" ht="13.5" customHeight="1" x14ac:dyDescent="0.25">
      <c r="G45" s="154"/>
      <c r="H45"/>
      <c r="I45"/>
      <c r="J45"/>
      <c r="K45"/>
      <c r="L45"/>
      <c r="O45" s="148" t="s">
        <v>111</v>
      </c>
      <c r="P45" s="131">
        <v>51.9</v>
      </c>
      <c r="Q45" s="131">
        <v>100.2</v>
      </c>
      <c r="R45" s="131">
        <v>358</v>
      </c>
      <c r="S45" s="165">
        <v>523.1</v>
      </c>
      <c r="T45" s="156"/>
      <c r="V45" s="134"/>
      <c r="W45" s="142" t="s">
        <v>111</v>
      </c>
      <c r="X45" s="131">
        <v>57</v>
      </c>
      <c r="Y45" s="131">
        <v>104.7</v>
      </c>
      <c r="Z45" s="131">
        <v>358.4</v>
      </c>
      <c r="AA45" s="131">
        <v>523.1</v>
      </c>
    </row>
    <row r="46" spans="4:27" ht="13.5" customHeight="1" x14ac:dyDescent="0.25">
      <c r="G46" s="154"/>
      <c r="H46"/>
      <c r="I46"/>
      <c r="J46"/>
      <c r="K46"/>
      <c r="L46"/>
      <c r="O46" s="148" t="s">
        <v>112</v>
      </c>
      <c r="P46" s="146">
        <v>59.7</v>
      </c>
      <c r="Q46" s="146">
        <v>115.3</v>
      </c>
      <c r="R46" s="146">
        <v>411.9</v>
      </c>
      <c r="S46" s="166">
        <v>602</v>
      </c>
      <c r="T46" s="156"/>
      <c r="V46" s="134"/>
      <c r="W46" s="142" t="s">
        <v>112</v>
      </c>
      <c r="X46" s="133">
        <v>65.599999999999994</v>
      </c>
      <c r="Y46" s="133">
        <v>120.5</v>
      </c>
      <c r="Z46" s="133">
        <v>412.5</v>
      </c>
      <c r="AA46" s="133">
        <v>602</v>
      </c>
    </row>
    <row r="47" spans="4:27" ht="13.5" customHeight="1" x14ac:dyDescent="0.25">
      <c r="G47" s="154"/>
      <c r="H47"/>
      <c r="I47"/>
      <c r="J47"/>
      <c r="K47"/>
      <c r="L47"/>
      <c r="S47" s="139"/>
      <c r="T47" s="156"/>
      <c r="V47" s="134"/>
      <c r="W47" s="134"/>
      <c r="X47" s="135"/>
      <c r="Y47" s="135"/>
      <c r="Z47" s="135"/>
      <c r="AA47" s="136"/>
    </row>
    <row r="48" spans="4:27" ht="13.5" customHeight="1" x14ac:dyDescent="0.25">
      <c r="G48" s="154"/>
      <c r="H48"/>
      <c r="I48"/>
      <c r="J48"/>
      <c r="K48"/>
      <c r="L48"/>
      <c r="N48" s="162" t="s">
        <v>97</v>
      </c>
      <c r="O48" s="126"/>
      <c r="P48" s="127" t="s">
        <v>74</v>
      </c>
      <c r="Q48" s="127" t="s">
        <v>73</v>
      </c>
      <c r="R48" s="127" t="s">
        <v>72</v>
      </c>
      <c r="S48" s="128" t="s">
        <v>71</v>
      </c>
      <c r="T48" s="156"/>
      <c r="V48" s="143" t="s">
        <v>96</v>
      </c>
      <c r="W48" s="144"/>
      <c r="X48" s="137" t="s">
        <v>74</v>
      </c>
      <c r="Y48" s="137" t="s">
        <v>73</v>
      </c>
      <c r="Z48" s="137" t="s">
        <v>72</v>
      </c>
      <c r="AA48" s="138" t="s">
        <v>71</v>
      </c>
    </row>
    <row r="49" spans="7:27" ht="13.5" customHeight="1" x14ac:dyDescent="0.25">
      <c r="G49" s="154"/>
      <c r="H49"/>
      <c r="I49"/>
      <c r="J49"/>
      <c r="K49"/>
      <c r="L49"/>
      <c r="O49" s="148" t="s">
        <v>113</v>
      </c>
      <c r="P49" s="130">
        <v>32.6</v>
      </c>
      <c r="Q49" s="130">
        <v>59.9</v>
      </c>
      <c r="R49" s="131">
        <v>205</v>
      </c>
      <c r="S49" s="165">
        <v>299.2</v>
      </c>
      <c r="T49" s="156"/>
      <c r="V49" s="134"/>
      <c r="W49" s="142" t="s">
        <v>113</v>
      </c>
      <c r="X49" s="130">
        <v>35.5</v>
      </c>
      <c r="Y49" s="130">
        <v>62.5</v>
      </c>
      <c r="Z49" s="131">
        <v>205.3</v>
      </c>
      <c r="AA49" s="131">
        <v>299.2</v>
      </c>
    </row>
    <row r="50" spans="7:27" ht="13.5" customHeight="1" x14ac:dyDescent="0.25">
      <c r="G50" s="154"/>
      <c r="H50"/>
      <c r="I50"/>
      <c r="J50"/>
      <c r="K50"/>
      <c r="L50"/>
      <c r="O50" s="148" t="s">
        <v>109</v>
      </c>
      <c r="P50" s="131">
        <v>37.5</v>
      </c>
      <c r="Q50" s="131">
        <v>68.900000000000006</v>
      </c>
      <c r="R50" s="131">
        <v>235.9</v>
      </c>
      <c r="S50" s="165">
        <v>344.3</v>
      </c>
      <c r="T50" s="156"/>
      <c r="V50" s="134"/>
      <c r="W50" s="142" t="s">
        <v>109</v>
      </c>
      <c r="X50" s="132">
        <v>40.9</v>
      </c>
      <c r="Y50" s="132">
        <v>71.900000000000006</v>
      </c>
      <c r="Z50" s="132">
        <v>236.3</v>
      </c>
      <c r="AA50" s="132">
        <v>344.3</v>
      </c>
    </row>
    <row r="51" spans="7:27" ht="13.5" customHeight="1" x14ac:dyDescent="0.25">
      <c r="G51" s="154"/>
      <c r="H51"/>
      <c r="I51"/>
      <c r="J51"/>
      <c r="K51"/>
      <c r="L51"/>
      <c r="O51" s="148" t="s">
        <v>108</v>
      </c>
      <c r="P51" s="131">
        <v>43.1</v>
      </c>
      <c r="Q51" s="131">
        <v>79.2</v>
      </c>
      <c r="R51" s="131">
        <v>271</v>
      </c>
      <c r="S51" s="165">
        <v>395.5</v>
      </c>
      <c r="T51" s="156"/>
      <c r="V51" s="134"/>
      <c r="W51" s="142" t="s">
        <v>108</v>
      </c>
      <c r="X51" s="131">
        <v>46.9</v>
      </c>
      <c r="Y51" s="131">
        <v>82.6</v>
      </c>
      <c r="Z51" s="131">
        <v>271.39999999999998</v>
      </c>
      <c r="AA51" s="131">
        <v>395.5</v>
      </c>
    </row>
    <row r="52" spans="7:27" ht="13.5" customHeight="1" x14ac:dyDescent="0.25">
      <c r="G52" s="154"/>
      <c r="H52"/>
      <c r="I52"/>
      <c r="J52"/>
      <c r="K52"/>
      <c r="L52"/>
      <c r="O52" s="148" t="s">
        <v>110</v>
      </c>
      <c r="P52" s="131">
        <v>49.6</v>
      </c>
      <c r="Q52" s="131">
        <v>91.1</v>
      </c>
      <c r="R52" s="131">
        <v>311.8</v>
      </c>
      <c r="S52" s="165">
        <v>455.1</v>
      </c>
      <c r="T52" s="156"/>
      <c r="V52" s="134"/>
      <c r="W52" s="142" t="s">
        <v>110</v>
      </c>
      <c r="X52" s="132">
        <v>54</v>
      </c>
      <c r="Y52" s="132">
        <v>95</v>
      </c>
      <c r="Z52" s="132">
        <v>312.3</v>
      </c>
      <c r="AA52" s="132">
        <v>455.1</v>
      </c>
    </row>
    <row r="53" spans="7:27" ht="13.5" customHeight="1" x14ac:dyDescent="0.25">
      <c r="G53" s="154"/>
      <c r="H53"/>
      <c r="I53"/>
      <c r="J53"/>
      <c r="K53"/>
      <c r="L53"/>
      <c r="O53" s="148" t="s">
        <v>111</v>
      </c>
      <c r="P53" s="131">
        <v>57</v>
      </c>
      <c r="Q53" s="131">
        <v>104.7</v>
      </c>
      <c r="R53" s="131">
        <v>358.4</v>
      </c>
      <c r="S53" s="165">
        <v>523.1</v>
      </c>
      <c r="T53" s="156"/>
      <c r="V53" s="134"/>
      <c r="W53" s="142" t="s">
        <v>111</v>
      </c>
      <c r="X53" s="131">
        <v>62.1</v>
      </c>
      <c r="Y53" s="131">
        <v>109.2</v>
      </c>
      <c r="Z53" s="131">
        <v>358.9</v>
      </c>
      <c r="AA53" s="131">
        <v>523.1</v>
      </c>
    </row>
    <row r="54" spans="7:27" ht="13.5" customHeight="1" x14ac:dyDescent="0.25">
      <c r="G54" s="154"/>
      <c r="H54"/>
      <c r="I54"/>
      <c r="J54"/>
      <c r="K54"/>
      <c r="L54"/>
      <c r="O54" s="148" t="s">
        <v>112</v>
      </c>
      <c r="P54" s="146">
        <v>65.599999999999994</v>
      </c>
      <c r="Q54" s="146">
        <v>120.5</v>
      </c>
      <c r="R54" s="146">
        <v>412.5</v>
      </c>
      <c r="S54" s="166">
        <v>602</v>
      </c>
      <c r="T54" s="156"/>
      <c r="V54" s="134"/>
      <c r="W54" s="145" t="s">
        <v>112</v>
      </c>
      <c r="X54" s="133">
        <v>71.400000000000006</v>
      </c>
      <c r="Y54" s="133">
        <v>125.7</v>
      </c>
      <c r="Z54" s="133">
        <v>413</v>
      </c>
      <c r="AA54" s="133">
        <v>602</v>
      </c>
    </row>
    <row r="55" spans="7:27" ht="13.5" customHeight="1" x14ac:dyDescent="0.25">
      <c r="G55" s="154"/>
      <c r="H55"/>
      <c r="I55"/>
      <c r="J55"/>
      <c r="K55"/>
      <c r="L55"/>
      <c r="N55" s="134"/>
      <c r="O55" s="134"/>
      <c r="P55" s="135"/>
      <c r="Q55" s="135"/>
      <c r="R55" s="135"/>
      <c r="S55" s="135"/>
      <c r="T55" s="156"/>
    </row>
    <row r="56" spans="7:27" ht="13.5" customHeight="1" x14ac:dyDescent="0.25">
      <c r="G56" s="154"/>
      <c r="H56"/>
      <c r="I56"/>
      <c r="J56"/>
      <c r="K56"/>
      <c r="L56"/>
      <c r="N56" s="162" t="s">
        <v>96</v>
      </c>
      <c r="O56" s="126"/>
      <c r="P56" s="127" t="s">
        <v>74</v>
      </c>
      <c r="Q56" s="127" t="s">
        <v>73</v>
      </c>
      <c r="R56" s="127" t="s">
        <v>72</v>
      </c>
      <c r="S56" s="128" t="s">
        <v>71</v>
      </c>
      <c r="T56" s="156"/>
    </row>
    <row r="57" spans="7:27" ht="13.5" customHeight="1" x14ac:dyDescent="0.25">
      <c r="G57" s="154"/>
      <c r="H57"/>
      <c r="I57"/>
      <c r="J57"/>
      <c r="K57"/>
      <c r="L57"/>
      <c r="O57" s="148" t="s">
        <v>113</v>
      </c>
      <c r="P57" s="130">
        <v>35.5</v>
      </c>
      <c r="Q57" s="130">
        <v>62.5</v>
      </c>
      <c r="R57" s="131">
        <v>205.3</v>
      </c>
      <c r="S57" s="165">
        <v>299.2</v>
      </c>
      <c r="T57" s="156"/>
    </row>
    <row r="58" spans="7:27" ht="13.5" customHeight="1" x14ac:dyDescent="0.25">
      <c r="G58" s="154"/>
      <c r="H58"/>
      <c r="I58"/>
      <c r="J58"/>
      <c r="K58"/>
      <c r="L58"/>
      <c r="O58" s="148" t="s">
        <v>109</v>
      </c>
      <c r="P58" s="131">
        <v>40.9</v>
      </c>
      <c r="Q58" s="131">
        <v>71.900000000000006</v>
      </c>
      <c r="R58" s="131">
        <v>236.3</v>
      </c>
      <c r="S58" s="165">
        <v>344.3</v>
      </c>
      <c r="T58" s="156"/>
    </row>
    <row r="59" spans="7:27" ht="13.5" customHeight="1" x14ac:dyDescent="0.25">
      <c r="G59" s="154"/>
      <c r="H59"/>
      <c r="I59"/>
      <c r="J59"/>
      <c r="K59"/>
      <c r="L59"/>
      <c r="O59" s="148" t="s">
        <v>108</v>
      </c>
      <c r="P59" s="131">
        <v>46.9</v>
      </c>
      <c r="Q59" s="131">
        <v>82.6</v>
      </c>
      <c r="R59" s="131">
        <v>271.39999999999998</v>
      </c>
      <c r="S59" s="165">
        <v>395.5</v>
      </c>
      <c r="T59" s="156"/>
    </row>
    <row r="60" spans="7:27" ht="13.5" customHeight="1" x14ac:dyDescent="0.25">
      <c r="G60" s="154"/>
      <c r="H60"/>
      <c r="I60"/>
      <c r="J60"/>
      <c r="K60"/>
      <c r="L60"/>
      <c r="O60" s="148" t="s">
        <v>110</v>
      </c>
      <c r="P60" s="131">
        <v>54</v>
      </c>
      <c r="Q60" s="131">
        <v>95</v>
      </c>
      <c r="R60" s="131">
        <v>312.3</v>
      </c>
      <c r="S60" s="165">
        <v>455.1</v>
      </c>
      <c r="T60" s="156"/>
    </row>
    <row r="61" spans="7:27" ht="13.5" customHeight="1" x14ac:dyDescent="0.25">
      <c r="G61" s="154"/>
      <c r="H61"/>
      <c r="I61"/>
      <c r="J61"/>
      <c r="K61"/>
      <c r="L61"/>
      <c r="O61" s="148" t="s">
        <v>111</v>
      </c>
      <c r="P61" s="131">
        <v>62.1</v>
      </c>
      <c r="Q61" s="131">
        <v>109.2</v>
      </c>
      <c r="R61" s="131">
        <v>358.9</v>
      </c>
      <c r="S61" s="165">
        <v>523.1</v>
      </c>
      <c r="T61" s="156"/>
    </row>
    <row r="62" spans="7:27" ht="13.5" customHeight="1" x14ac:dyDescent="0.2">
      <c r="G62" s="154"/>
      <c r="O62" s="148" t="s">
        <v>112</v>
      </c>
      <c r="P62" s="146">
        <v>71.400000000000006</v>
      </c>
      <c r="Q62" s="146">
        <v>125.7</v>
      </c>
      <c r="R62" s="146">
        <v>413</v>
      </c>
      <c r="S62" s="166">
        <v>602</v>
      </c>
      <c r="T62" s="156"/>
    </row>
    <row r="63" spans="7:27" ht="13.5" customHeight="1" x14ac:dyDescent="0.2">
      <c r="G63" s="159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1"/>
    </row>
    <row r="65" spans="10:12" x14ac:dyDescent="0.2">
      <c r="J65" s="120"/>
      <c r="K65" s="120"/>
      <c r="L65" s="1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E30A5-BC0E-4F21-A009-C5778F2D7A9F}">
  <sheetPr transitionEvaluation="1" transitionEntry="1" codeName="Sheet2"/>
  <dimension ref="A1:AU91"/>
  <sheetViews>
    <sheetView showGridLines="0" topLeftCell="A40" zoomScaleNormal="100" workbookViewId="0">
      <selection activeCell="Q62" sqref="Q62"/>
    </sheetView>
  </sheetViews>
  <sheetFormatPr defaultRowHeight="12.75" x14ac:dyDescent="0.2"/>
  <cols>
    <col min="1" max="3" width="3" style="114" customWidth="1"/>
    <col min="4" max="4" width="8.85546875" style="114" customWidth="1"/>
    <col min="5" max="6" width="9.28515625" style="114" customWidth="1"/>
    <col min="7" max="7" width="2.85546875" style="114" customWidth="1"/>
    <col min="8" max="8" width="12.28515625" style="114" customWidth="1"/>
    <col min="9" max="9" width="6.5703125" style="114" customWidth="1"/>
    <col min="10" max="20" width="7.42578125" style="114" customWidth="1"/>
    <col min="21" max="21" width="2.85546875" style="114" customWidth="1"/>
    <col min="22" max="26" width="9.140625" style="114" customWidth="1"/>
    <col min="27" max="16384" width="9.140625" style="114"/>
  </cols>
  <sheetData>
    <row r="1" spans="1:47" x14ac:dyDescent="0.2">
      <c r="G1" s="170">
        <v>20</v>
      </c>
      <c r="H1" s="170">
        <v>86</v>
      </c>
      <c r="I1" s="170">
        <v>46</v>
      </c>
      <c r="J1" s="170">
        <v>52</v>
      </c>
      <c r="K1" s="170">
        <v>52</v>
      </c>
      <c r="L1" s="170">
        <v>52</v>
      </c>
      <c r="M1" s="170">
        <v>52</v>
      </c>
      <c r="N1" s="170">
        <v>60</v>
      </c>
      <c r="O1" s="170">
        <v>52</v>
      </c>
      <c r="P1" s="170">
        <v>52</v>
      </c>
      <c r="Q1" s="170">
        <v>52</v>
      </c>
      <c r="R1" s="170">
        <v>52</v>
      </c>
      <c r="S1" s="170">
        <v>52</v>
      </c>
      <c r="T1" s="170">
        <v>52</v>
      </c>
      <c r="U1" s="170">
        <v>20</v>
      </c>
      <c r="V1" s="114">
        <f>SUM(G1:U1)</f>
        <v>752</v>
      </c>
      <c r="W1" s="114">
        <v>747</v>
      </c>
      <c r="AU1" s="114" t="s">
        <v>37</v>
      </c>
    </row>
    <row r="3" spans="1:47" x14ac:dyDescent="0.2">
      <c r="A3" s="114" t="s">
        <v>59</v>
      </c>
      <c r="N3" s="115"/>
      <c r="O3" s="115"/>
      <c r="P3" s="115"/>
      <c r="Q3" s="115"/>
      <c r="S3" s="115"/>
      <c r="T3" s="115"/>
      <c r="U3" s="115"/>
    </row>
    <row r="4" spans="1:47" x14ac:dyDescent="0.2">
      <c r="B4" s="114" t="s">
        <v>81</v>
      </c>
      <c r="C4" s="116" t="s">
        <v>80</v>
      </c>
      <c r="N4" s="117"/>
      <c r="O4" s="117"/>
      <c r="P4" s="117"/>
      <c r="Q4" s="117"/>
      <c r="S4" s="117"/>
      <c r="T4" s="117"/>
      <c r="U4" s="117"/>
      <c r="W4" s="115" t="s">
        <v>102</v>
      </c>
    </row>
    <row r="5" spans="1:47" x14ac:dyDescent="0.2">
      <c r="C5" s="114" t="s">
        <v>82</v>
      </c>
      <c r="D5" s="116" t="s">
        <v>84</v>
      </c>
      <c r="W5" s="117" t="s">
        <v>103</v>
      </c>
    </row>
    <row r="6" spans="1:47" x14ac:dyDescent="0.2">
      <c r="C6" s="114" t="s">
        <v>83</v>
      </c>
      <c r="D6" s="116" t="s">
        <v>85</v>
      </c>
    </row>
    <row r="7" spans="1:47" x14ac:dyDescent="0.2">
      <c r="B7" s="114" t="s">
        <v>86</v>
      </c>
      <c r="C7" s="114" t="s">
        <v>87</v>
      </c>
    </row>
    <row r="8" spans="1:47" x14ac:dyDescent="0.2">
      <c r="C8" s="114" t="s">
        <v>82</v>
      </c>
      <c r="D8" s="116" t="s">
        <v>88</v>
      </c>
    </row>
    <row r="9" spans="1:47" x14ac:dyDescent="0.2">
      <c r="C9" s="114" t="s">
        <v>83</v>
      </c>
      <c r="D9" s="118" t="s">
        <v>89</v>
      </c>
    </row>
    <row r="10" spans="1:47" ht="15" x14ac:dyDescent="0.25">
      <c r="C10" s="114" t="s">
        <v>90</v>
      </c>
      <c r="D10" s="118" t="s">
        <v>91</v>
      </c>
      <c r="L10" s="38" t="s">
        <v>263</v>
      </c>
    </row>
    <row r="11" spans="1:47" ht="15" x14ac:dyDescent="0.25">
      <c r="C11" s="114" t="s">
        <v>92</v>
      </c>
      <c r="D11" s="114" t="s">
        <v>93</v>
      </c>
      <c r="L11" s="38" t="s">
        <v>264</v>
      </c>
    </row>
    <row r="12" spans="1:47" x14ac:dyDescent="0.2">
      <c r="AC12" s="185"/>
      <c r="AE12" s="186"/>
    </row>
    <row r="13" spans="1:47" ht="13.5" customHeight="1" x14ac:dyDescent="0.2">
      <c r="D13" s="120"/>
      <c r="E13" s="120"/>
      <c r="F13" s="120"/>
      <c r="G13" s="150"/>
      <c r="H13" s="151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69" t="s">
        <v>114</v>
      </c>
      <c r="U13" s="153"/>
      <c r="AC13" s="147">
        <v>0.15</v>
      </c>
    </row>
    <row r="14" spans="1:47" ht="13.5" customHeight="1" x14ac:dyDescent="0.2">
      <c r="D14" s="120"/>
      <c r="E14" s="120"/>
      <c r="F14" s="120"/>
      <c r="G14" s="154"/>
      <c r="T14" s="155" t="s">
        <v>140</v>
      </c>
      <c r="U14" s="156"/>
      <c r="AC14" s="114">
        <v>0.15</v>
      </c>
    </row>
    <row r="15" spans="1:47" ht="13.5" customHeight="1" x14ac:dyDescent="0.2">
      <c r="D15" s="120"/>
      <c r="E15" s="120"/>
      <c r="F15" s="120"/>
      <c r="G15" s="154"/>
      <c r="N15" s="116"/>
      <c r="U15" s="156"/>
    </row>
    <row r="16" spans="1:47" ht="13.5" customHeight="1" x14ac:dyDescent="0.2">
      <c r="D16" s="120"/>
      <c r="E16" s="120"/>
      <c r="F16" s="120"/>
      <c r="G16" s="154"/>
      <c r="H16" s="116" t="s">
        <v>153</v>
      </c>
      <c r="N16" s="116" t="s">
        <v>156</v>
      </c>
      <c r="U16" s="156"/>
      <c r="W16" s="116" t="s">
        <v>156</v>
      </c>
    </row>
    <row r="17" spans="4:35" ht="13.5" customHeight="1" x14ac:dyDescent="0.2">
      <c r="D17" s="120"/>
      <c r="E17" s="120"/>
      <c r="F17" s="120"/>
      <c r="G17" s="154"/>
      <c r="H17" s="116" t="s">
        <v>152</v>
      </c>
      <c r="N17" s="116" t="s">
        <v>260</v>
      </c>
      <c r="U17" s="156"/>
      <c r="W17" s="116" t="s">
        <v>157</v>
      </c>
      <c r="AI17" s="114" t="s">
        <v>37</v>
      </c>
    </row>
    <row r="18" spans="4:35" ht="13.5" customHeight="1" x14ac:dyDescent="0.2">
      <c r="D18" s="120"/>
      <c r="E18" s="120"/>
      <c r="F18" s="120"/>
      <c r="G18" s="154"/>
      <c r="H18" s="116" t="s">
        <v>151</v>
      </c>
      <c r="N18" s="116" t="s">
        <v>158</v>
      </c>
      <c r="U18" s="156"/>
      <c r="W18" s="116" t="s">
        <v>158</v>
      </c>
    </row>
    <row r="19" spans="4:35" ht="13.5" customHeight="1" x14ac:dyDescent="0.2">
      <c r="D19" s="120"/>
      <c r="G19" s="154"/>
      <c r="H19" s="116" t="s">
        <v>146</v>
      </c>
      <c r="N19" s="116" t="s">
        <v>159</v>
      </c>
      <c r="U19" s="156"/>
      <c r="W19" s="116" t="s">
        <v>159</v>
      </c>
    </row>
    <row r="20" spans="4:35" ht="13.5" customHeight="1" x14ac:dyDescent="0.2">
      <c r="D20" s="120"/>
      <c r="G20" s="154"/>
      <c r="H20" s="116" t="s">
        <v>147</v>
      </c>
      <c r="N20" s="116" t="s">
        <v>201</v>
      </c>
      <c r="U20" s="156"/>
      <c r="W20" s="116" t="s">
        <v>160</v>
      </c>
    </row>
    <row r="21" spans="4:35" ht="13.5" customHeight="1" x14ac:dyDescent="0.2">
      <c r="D21" s="120"/>
      <c r="G21" s="154"/>
      <c r="H21" s="116" t="s">
        <v>148</v>
      </c>
      <c r="N21" s="114" t="s">
        <v>158</v>
      </c>
      <c r="U21" s="156"/>
      <c r="W21" s="116" t="s">
        <v>161</v>
      </c>
    </row>
    <row r="22" spans="4:35" ht="13.5" customHeight="1" x14ac:dyDescent="0.2">
      <c r="D22" s="120"/>
      <c r="G22" s="154"/>
      <c r="H22" s="116" t="s">
        <v>155</v>
      </c>
      <c r="U22" s="156"/>
      <c r="W22" s="116" t="s">
        <v>150</v>
      </c>
    </row>
    <row r="23" spans="4:35" ht="13.5" customHeight="1" x14ac:dyDescent="0.2">
      <c r="D23" s="120"/>
      <c r="G23" s="154"/>
      <c r="H23" s="116" t="s">
        <v>154</v>
      </c>
      <c r="O23" s="116" t="s">
        <v>149</v>
      </c>
      <c r="U23" s="156"/>
      <c r="W23" s="116" t="s">
        <v>162</v>
      </c>
    </row>
    <row r="24" spans="4:35" ht="13.5" customHeight="1" x14ac:dyDescent="0.2">
      <c r="D24" s="120"/>
      <c r="G24" s="154"/>
      <c r="H24" s="116"/>
      <c r="O24" s="116" t="s">
        <v>182</v>
      </c>
      <c r="U24" s="156"/>
    </row>
    <row r="25" spans="4:35" ht="13.5" customHeight="1" x14ac:dyDescent="0.2">
      <c r="D25" s="120"/>
      <c r="G25" s="154"/>
      <c r="H25" s="167" t="s">
        <v>179</v>
      </c>
      <c r="O25" s="116" t="s">
        <v>200</v>
      </c>
      <c r="U25" s="156"/>
    </row>
    <row r="26" spans="4:35" ht="13.5" customHeight="1" x14ac:dyDescent="0.2">
      <c r="D26" s="120"/>
      <c r="G26" s="154"/>
      <c r="H26" s="167" t="s">
        <v>180</v>
      </c>
      <c r="O26" s="116" t="s">
        <v>203</v>
      </c>
      <c r="U26" s="156"/>
    </row>
    <row r="27" spans="4:35" ht="13.5" customHeight="1" x14ac:dyDescent="0.2">
      <c r="D27" s="120"/>
      <c r="G27" s="154"/>
      <c r="H27" s="122" t="s">
        <v>116</v>
      </c>
      <c r="I27" s="123" t="s">
        <v>107</v>
      </c>
      <c r="O27" s="116" t="s">
        <v>183</v>
      </c>
      <c r="U27" s="156"/>
    </row>
    <row r="28" spans="4:35" ht="13.5" customHeight="1" x14ac:dyDescent="0.25">
      <c r="D28" s="120"/>
      <c r="G28" s="154"/>
      <c r="H28" s="149"/>
      <c r="I28" s="126"/>
      <c r="J28" s="163" t="s">
        <v>131</v>
      </c>
      <c r="K28" s="163" t="s">
        <v>131</v>
      </c>
      <c r="L28" s="163" t="s">
        <v>131</v>
      </c>
      <c r="O28" s="116" t="s">
        <v>202</v>
      </c>
      <c r="U28" s="156"/>
      <c r="W28" s="106"/>
      <c r="X28" s="176">
        <v>4.4999999999999998E-2</v>
      </c>
      <c r="Y28" s="105"/>
      <c r="Z28" s="105"/>
      <c r="AA28" s="176">
        <v>4.4999999999999998E-2</v>
      </c>
      <c r="AB28" s="177"/>
      <c r="AD28" s="150"/>
      <c r="AE28" s="152"/>
      <c r="AF28" s="188">
        <v>1.1499999999999999</v>
      </c>
      <c r="AG28" s="190" t="s">
        <v>177</v>
      </c>
      <c r="AH28" s="152"/>
      <c r="AI28" s="153"/>
    </row>
    <row r="29" spans="4:35" ht="13.5" customHeight="1" x14ac:dyDescent="0.25">
      <c r="D29" s="120"/>
      <c r="G29" s="154"/>
      <c r="H29" s="149" t="s">
        <v>124</v>
      </c>
      <c r="I29" s="126"/>
      <c r="J29" s="127" t="s">
        <v>74</v>
      </c>
      <c r="K29" s="127" t="s">
        <v>73</v>
      </c>
      <c r="L29" s="128" t="s">
        <v>71</v>
      </c>
      <c r="U29" s="156"/>
      <c r="W29" s="95">
        <v>1</v>
      </c>
      <c r="X29" s="217">
        <v>0.99999999999999989</v>
      </c>
      <c r="Y29" s="218">
        <v>600</v>
      </c>
      <c r="Z29" s="3">
        <v>1</v>
      </c>
      <c r="AA29" s="217">
        <v>0.99999999999999989</v>
      </c>
      <c r="AB29" s="178">
        <v>600</v>
      </c>
      <c r="AD29" s="154"/>
      <c r="AE29" s="114" t="s">
        <v>176</v>
      </c>
      <c r="AF29" s="187">
        <f t="shared" ref="AF29:AF35" si="0">AF30/AF$28</f>
        <v>0.37593703992309258</v>
      </c>
      <c r="AI29" s="156"/>
    </row>
    <row r="30" spans="4:35" ht="13.5" customHeight="1" x14ac:dyDescent="0.25">
      <c r="D30" s="120"/>
      <c r="G30" s="154"/>
      <c r="H30" s="129" t="s">
        <v>96</v>
      </c>
      <c r="I30" s="148" t="s">
        <v>121</v>
      </c>
      <c r="J30" s="164">
        <v>40</v>
      </c>
      <c r="K30" s="130">
        <v>70</v>
      </c>
      <c r="L30" s="131">
        <v>337</v>
      </c>
      <c r="O30" s="150"/>
      <c r="P30" s="152"/>
      <c r="Q30" s="188">
        <v>1.1499999999999999</v>
      </c>
      <c r="R30" s="190" t="s">
        <v>177</v>
      </c>
      <c r="S30" s="152"/>
      <c r="T30" s="153"/>
      <c r="U30" s="156"/>
      <c r="W30" s="95">
        <v>2</v>
      </c>
      <c r="X30" s="219">
        <f t="shared" ref="X30:X42" si="1">X29+X$28</f>
        <v>1.0449999999999999</v>
      </c>
      <c r="Y30" s="3">
        <f t="shared" ref="Y30:Y40" si="2">Y$29*X30</f>
        <v>627</v>
      </c>
      <c r="Z30" s="3">
        <v>2</v>
      </c>
      <c r="AA30" s="219">
        <f t="shared" ref="AA30:AA40" si="3">AA29-AA$28</f>
        <v>0.95499999999999985</v>
      </c>
      <c r="AB30" s="179">
        <f t="shared" ref="AB30:AB40" si="4">AB$29*AA30</f>
        <v>572.99999999999989</v>
      </c>
      <c r="AD30" s="154"/>
      <c r="AE30" s="191" t="s">
        <v>175</v>
      </c>
      <c r="AF30" s="192">
        <f t="shared" si="0"/>
        <v>0.43232759591155645</v>
      </c>
      <c r="AI30" s="156"/>
    </row>
    <row r="31" spans="4:35" ht="13.5" customHeight="1" x14ac:dyDescent="0.25">
      <c r="D31" s="120"/>
      <c r="G31" s="154"/>
      <c r="I31" s="148" t="s">
        <v>123</v>
      </c>
      <c r="J31" s="165">
        <v>65</v>
      </c>
      <c r="K31" s="131">
        <v>114</v>
      </c>
      <c r="L31" s="131">
        <v>548</v>
      </c>
      <c r="O31" s="154"/>
      <c r="P31" s="114" t="s">
        <v>176</v>
      </c>
      <c r="Q31" s="195" t="s">
        <v>184</v>
      </c>
      <c r="T31" s="156"/>
      <c r="U31" s="156"/>
      <c r="W31" s="95">
        <v>3</v>
      </c>
      <c r="X31" s="219">
        <f t="shared" si="1"/>
        <v>1.0899999999999999</v>
      </c>
      <c r="Y31" s="3">
        <f t="shared" si="2"/>
        <v>653.99999999999989</v>
      </c>
      <c r="Z31" s="3">
        <v>3</v>
      </c>
      <c r="AA31" s="219">
        <f t="shared" si="3"/>
        <v>0.90999999999999981</v>
      </c>
      <c r="AB31" s="179">
        <f t="shared" si="4"/>
        <v>545.99999999999989</v>
      </c>
      <c r="AD31" s="154"/>
      <c r="AE31" s="114" t="s">
        <v>174</v>
      </c>
      <c r="AF31" s="187">
        <f t="shared" si="0"/>
        <v>0.49717673529828987</v>
      </c>
      <c r="AI31" s="156"/>
    </row>
    <row r="32" spans="4:35" ht="13.5" customHeight="1" x14ac:dyDescent="0.25">
      <c r="D32" s="120"/>
      <c r="G32" s="154"/>
      <c r="I32" s="148"/>
      <c r="J32" s="165"/>
      <c r="K32" s="131"/>
      <c r="L32" s="131"/>
      <c r="O32" s="154"/>
      <c r="P32" s="191" t="s">
        <v>175</v>
      </c>
      <c r="Q32" s="197" t="s">
        <v>185</v>
      </c>
      <c r="T32" s="156"/>
      <c r="U32" s="156"/>
      <c r="W32" s="95">
        <v>4</v>
      </c>
      <c r="X32" s="219">
        <f t="shared" si="1"/>
        <v>1.1349999999999998</v>
      </c>
      <c r="Y32" s="3">
        <f t="shared" si="2"/>
        <v>680.99999999999989</v>
      </c>
      <c r="Z32" s="3">
        <v>4</v>
      </c>
      <c r="AA32" s="219">
        <f t="shared" si="3"/>
        <v>0.86499999999999977</v>
      </c>
      <c r="AB32" s="179">
        <f t="shared" si="4"/>
        <v>518.99999999999989</v>
      </c>
      <c r="AD32" s="154"/>
      <c r="AE32" s="114" t="s">
        <v>173</v>
      </c>
      <c r="AF32" s="187">
        <f t="shared" si="0"/>
        <v>0.57175324559303331</v>
      </c>
      <c r="AI32" s="156"/>
    </row>
    <row r="33" spans="4:35" ht="13.5" customHeight="1" x14ac:dyDescent="0.25">
      <c r="D33" s="120"/>
      <c r="G33" s="154"/>
      <c r="H33" s="129" t="s">
        <v>97</v>
      </c>
      <c r="I33" s="148" t="s">
        <v>126</v>
      </c>
      <c r="J33" s="165">
        <v>40</v>
      </c>
      <c r="K33" s="131">
        <v>74</v>
      </c>
      <c r="L33" s="131">
        <v>370</v>
      </c>
      <c r="O33" s="154"/>
      <c r="P33" s="114" t="s">
        <v>174</v>
      </c>
      <c r="Q33" s="195" t="s">
        <v>186</v>
      </c>
      <c r="T33" s="156"/>
      <c r="U33" s="156"/>
      <c r="W33" s="95">
        <v>5</v>
      </c>
      <c r="X33" s="219">
        <f t="shared" si="1"/>
        <v>1.1799999999999997</v>
      </c>
      <c r="Y33" s="3">
        <f t="shared" si="2"/>
        <v>707.99999999999977</v>
      </c>
      <c r="Z33" s="3">
        <v>5</v>
      </c>
      <c r="AA33" s="219">
        <f t="shared" si="3"/>
        <v>0.81999999999999973</v>
      </c>
      <c r="AB33" s="179">
        <f t="shared" si="4"/>
        <v>491.99999999999983</v>
      </c>
      <c r="AD33" s="154"/>
      <c r="AE33" s="191" t="s">
        <v>172</v>
      </c>
      <c r="AF33" s="192">
        <f t="shared" si="0"/>
        <v>0.65751623243198831</v>
      </c>
      <c r="AI33" s="156"/>
    </row>
    <row r="34" spans="4:35" ht="13.5" customHeight="1" x14ac:dyDescent="0.25">
      <c r="D34" s="120"/>
      <c r="G34" s="154"/>
      <c r="I34" s="148" t="s">
        <v>125</v>
      </c>
      <c r="J34" s="164">
        <v>65</v>
      </c>
      <c r="K34" s="130">
        <v>119</v>
      </c>
      <c r="L34" s="131">
        <v>596</v>
      </c>
      <c r="O34" s="154"/>
      <c r="P34" s="114" t="s">
        <v>173</v>
      </c>
      <c r="Q34" s="195" t="s">
        <v>187</v>
      </c>
      <c r="T34" s="156"/>
      <c r="U34" s="156"/>
      <c r="W34" s="95">
        <v>6</v>
      </c>
      <c r="X34" s="219">
        <f t="shared" si="1"/>
        <v>1.2249999999999996</v>
      </c>
      <c r="Y34" s="3">
        <f t="shared" si="2"/>
        <v>734.99999999999977</v>
      </c>
      <c r="Z34" s="3">
        <v>6</v>
      </c>
      <c r="AA34" s="219">
        <f t="shared" si="3"/>
        <v>0.77499999999999969</v>
      </c>
      <c r="AB34" s="179">
        <f t="shared" si="4"/>
        <v>464.99999999999983</v>
      </c>
      <c r="AD34" s="154"/>
      <c r="AE34" s="114" t="s">
        <v>171</v>
      </c>
      <c r="AF34" s="187">
        <f t="shared" si="0"/>
        <v>0.7561436672967865</v>
      </c>
      <c r="AI34" s="156"/>
    </row>
    <row r="35" spans="4:35" ht="13.5" customHeight="1" x14ac:dyDescent="0.25">
      <c r="D35" s="120"/>
      <c r="G35" s="154"/>
      <c r="I35" s="148"/>
      <c r="J35" s="165"/>
      <c r="K35" s="131"/>
      <c r="L35" s="131"/>
      <c r="O35" s="154"/>
      <c r="P35" s="191" t="s">
        <v>172</v>
      </c>
      <c r="Q35" s="200" t="s">
        <v>204</v>
      </c>
      <c r="T35" s="156"/>
      <c r="U35" s="156"/>
      <c r="W35" s="95">
        <v>7</v>
      </c>
      <c r="X35" s="219">
        <f t="shared" si="1"/>
        <v>1.2699999999999996</v>
      </c>
      <c r="Y35" s="3">
        <f t="shared" si="2"/>
        <v>761.99999999999977</v>
      </c>
      <c r="Z35" s="3">
        <v>7</v>
      </c>
      <c r="AA35" s="219">
        <f t="shared" si="3"/>
        <v>0.72999999999999965</v>
      </c>
      <c r="AB35" s="179">
        <f t="shared" si="4"/>
        <v>437.99999999999977</v>
      </c>
      <c r="AD35" s="154"/>
      <c r="AE35" s="114" t="s">
        <v>170</v>
      </c>
      <c r="AF35" s="187">
        <f t="shared" si="0"/>
        <v>0.86956521739130443</v>
      </c>
      <c r="AI35" s="156"/>
    </row>
    <row r="36" spans="4:35" ht="13.5" customHeight="1" x14ac:dyDescent="0.25">
      <c r="D36" s="120"/>
      <c r="G36" s="154"/>
      <c r="H36" s="129" t="s">
        <v>98</v>
      </c>
      <c r="I36" s="148" t="s">
        <v>127</v>
      </c>
      <c r="J36" s="165">
        <v>40</v>
      </c>
      <c r="K36" s="131">
        <v>77</v>
      </c>
      <c r="L36" s="131">
        <v>403</v>
      </c>
      <c r="O36" s="154"/>
      <c r="P36" s="114" t="s">
        <v>171</v>
      </c>
      <c r="Q36" s="195" t="s">
        <v>188</v>
      </c>
      <c r="T36" s="156"/>
      <c r="U36" s="156"/>
      <c r="W36" s="95">
        <v>8</v>
      </c>
      <c r="X36" s="219">
        <f t="shared" si="1"/>
        <v>1.3149999999999995</v>
      </c>
      <c r="Y36" s="3">
        <f t="shared" si="2"/>
        <v>788.99999999999966</v>
      </c>
      <c r="Z36" s="3">
        <v>8</v>
      </c>
      <c r="AA36" s="219">
        <f t="shared" si="3"/>
        <v>0.68499999999999961</v>
      </c>
      <c r="AB36" s="179">
        <f t="shared" si="4"/>
        <v>410.99999999999977</v>
      </c>
      <c r="AD36" s="154"/>
      <c r="AE36" s="191" t="s">
        <v>141</v>
      </c>
      <c r="AF36" s="194">
        <v>1</v>
      </c>
      <c r="AI36" s="156"/>
    </row>
    <row r="37" spans="4:35" ht="13.5" customHeight="1" x14ac:dyDescent="0.25">
      <c r="D37" s="120"/>
      <c r="G37" s="154"/>
      <c r="I37" s="148" t="s">
        <v>128</v>
      </c>
      <c r="J37" s="165">
        <v>65</v>
      </c>
      <c r="K37" s="131">
        <v>126</v>
      </c>
      <c r="L37" s="131">
        <v>656</v>
      </c>
      <c r="O37" s="154"/>
      <c r="P37" s="114" t="s">
        <v>170</v>
      </c>
      <c r="Q37" s="195" t="s">
        <v>189</v>
      </c>
      <c r="T37" s="156"/>
      <c r="U37" s="156"/>
      <c r="W37" s="95">
        <v>9</v>
      </c>
      <c r="X37" s="219">
        <f t="shared" si="1"/>
        <v>1.3599999999999994</v>
      </c>
      <c r="Y37" s="3">
        <f t="shared" si="2"/>
        <v>815.99999999999966</v>
      </c>
      <c r="Z37" s="3">
        <v>9</v>
      </c>
      <c r="AA37" s="219">
        <f t="shared" si="3"/>
        <v>0.63999999999999957</v>
      </c>
      <c r="AB37" s="179">
        <f t="shared" si="4"/>
        <v>383.99999999999972</v>
      </c>
      <c r="AD37" s="154"/>
      <c r="AE37" s="114" t="s">
        <v>163</v>
      </c>
      <c r="AF37" s="187">
        <f t="shared" ref="AF37:AF43" si="5">AF36*AF$28</f>
        <v>1.1499999999999999</v>
      </c>
      <c r="AI37" s="156"/>
    </row>
    <row r="38" spans="4:35" ht="13.5" customHeight="1" x14ac:dyDescent="0.25">
      <c r="D38" s="120"/>
      <c r="G38" s="154"/>
      <c r="H38"/>
      <c r="I38" s="148"/>
      <c r="J38" s="164"/>
      <c r="K38" s="130"/>
      <c r="L38" s="131"/>
      <c r="O38" s="154"/>
      <c r="P38" s="198" t="s">
        <v>141</v>
      </c>
      <c r="Q38" s="199" t="s">
        <v>190</v>
      </c>
      <c r="T38" s="156"/>
      <c r="U38" s="156"/>
      <c r="W38" s="95">
        <v>10</v>
      </c>
      <c r="X38" s="219">
        <f t="shared" si="1"/>
        <v>1.4049999999999994</v>
      </c>
      <c r="Y38" s="3">
        <f t="shared" si="2"/>
        <v>842.99999999999966</v>
      </c>
      <c r="Z38" s="3">
        <v>10</v>
      </c>
      <c r="AA38" s="219">
        <f t="shared" si="3"/>
        <v>0.59499999999999953</v>
      </c>
      <c r="AB38" s="179">
        <f t="shared" si="4"/>
        <v>356.99999999999972</v>
      </c>
      <c r="AD38" s="154"/>
      <c r="AE38" s="114" t="s">
        <v>164</v>
      </c>
      <c r="AF38" s="187">
        <f t="shared" si="5"/>
        <v>1.3224999999999998</v>
      </c>
      <c r="AH38" s="193" t="s">
        <v>178</v>
      </c>
      <c r="AI38" s="156"/>
    </row>
    <row r="39" spans="4:35" ht="13.5" customHeight="1" x14ac:dyDescent="0.25">
      <c r="D39" s="120"/>
      <c r="G39" s="154"/>
      <c r="H39" s="129" t="s">
        <v>99</v>
      </c>
      <c r="I39" s="148" t="s">
        <v>133</v>
      </c>
      <c r="J39" s="165">
        <v>40</v>
      </c>
      <c r="K39" s="131">
        <v>83</v>
      </c>
      <c r="L39" s="131">
        <v>452</v>
      </c>
      <c r="O39" s="154"/>
      <c r="P39" s="114" t="s">
        <v>163</v>
      </c>
      <c r="Q39" s="195" t="s">
        <v>191</v>
      </c>
      <c r="T39" s="156"/>
      <c r="U39" s="156"/>
      <c r="W39" s="95">
        <v>11</v>
      </c>
      <c r="X39" s="219">
        <f t="shared" si="1"/>
        <v>1.4499999999999993</v>
      </c>
      <c r="Y39" s="3">
        <f t="shared" si="2"/>
        <v>869.99999999999955</v>
      </c>
      <c r="Z39" s="3">
        <v>11</v>
      </c>
      <c r="AA39" s="219">
        <f t="shared" si="3"/>
        <v>0.54999999999999949</v>
      </c>
      <c r="AB39" s="179">
        <f t="shared" si="4"/>
        <v>329.99999999999972</v>
      </c>
      <c r="AD39" s="154"/>
      <c r="AE39" s="191" t="s">
        <v>165</v>
      </c>
      <c r="AF39" s="192">
        <f t="shared" si="5"/>
        <v>1.5208749999999995</v>
      </c>
      <c r="AH39" s="114">
        <v>1.52</v>
      </c>
      <c r="AI39" s="156"/>
    </row>
    <row r="40" spans="4:35" ht="13.5" customHeight="1" x14ac:dyDescent="0.25">
      <c r="D40" s="120"/>
      <c r="G40" s="154"/>
      <c r="I40" s="148" t="s">
        <v>129</v>
      </c>
      <c r="J40" s="165">
        <v>65</v>
      </c>
      <c r="K40" s="131">
        <v>132</v>
      </c>
      <c r="L40" s="131">
        <v>723</v>
      </c>
      <c r="O40" s="154"/>
      <c r="P40" s="114" t="s">
        <v>164</v>
      </c>
      <c r="Q40" s="195" t="s">
        <v>192</v>
      </c>
      <c r="T40" s="156"/>
      <c r="U40" s="156"/>
      <c r="W40" s="95">
        <v>12</v>
      </c>
      <c r="X40" s="219">
        <f t="shared" si="1"/>
        <v>1.4949999999999992</v>
      </c>
      <c r="Y40" s="3">
        <f t="shared" si="2"/>
        <v>896.99999999999955</v>
      </c>
      <c r="Z40" s="3">
        <v>12</v>
      </c>
      <c r="AA40" s="219">
        <f t="shared" si="3"/>
        <v>0.50499999999999945</v>
      </c>
      <c r="AB40" s="179">
        <f t="shared" si="4"/>
        <v>302.99999999999966</v>
      </c>
      <c r="AD40" s="154"/>
      <c r="AE40" s="114" t="s">
        <v>166</v>
      </c>
      <c r="AF40" s="187">
        <f t="shared" si="5"/>
        <v>1.7490062499999994</v>
      </c>
      <c r="AI40" s="156"/>
    </row>
    <row r="41" spans="4:35" ht="13.5" customHeight="1" x14ac:dyDescent="0.25">
      <c r="D41" s="120"/>
      <c r="G41" s="154"/>
      <c r="H41"/>
      <c r="I41" s="148"/>
      <c r="J41" s="165"/>
      <c r="K41" s="131"/>
      <c r="L41" s="131"/>
      <c r="O41" s="154"/>
      <c r="P41" s="191" t="s">
        <v>165</v>
      </c>
      <c r="Q41" s="200" t="s">
        <v>197</v>
      </c>
      <c r="T41" s="156"/>
      <c r="U41" s="156"/>
      <c r="W41" s="95">
        <v>13</v>
      </c>
      <c r="X41" s="219">
        <f t="shared" si="1"/>
        <v>1.5399999999999991</v>
      </c>
      <c r="Y41" s="3">
        <f t="shared" ref="Y41:Y42" si="6">Y$29*X41</f>
        <v>923.99999999999955</v>
      </c>
      <c r="Z41" s="3"/>
      <c r="AA41" s="219"/>
      <c r="AB41" s="179"/>
      <c r="AD41" s="154"/>
      <c r="AE41" s="114" t="s">
        <v>167</v>
      </c>
      <c r="AF41" s="187">
        <f t="shared" si="5"/>
        <v>2.0113571874999994</v>
      </c>
      <c r="AI41" s="156"/>
    </row>
    <row r="42" spans="4:35" ht="13.5" customHeight="1" x14ac:dyDescent="0.25">
      <c r="D42" s="120"/>
      <c r="G42" s="154"/>
      <c r="H42" s="129" t="s">
        <v>130</v>
      </c>
      <c r="I42" s="148" t="s">
        <v>122</v>
      </c>
      <c r="J42" s="165">
        <v>40</v>
      </c>
      <c r="K42" s="131">
        <v>88</v>
      </c>
      <c r="L42" s="131">
        <v>506</v>
      </c>
      <c r="O42" s="154"/>
      <c r="P42" s="114" t="s">
        <v>166</v>
      </c>
      <c r="Q42" s="195" t="s">
        <v>193</v>
      </c>
      <c r="T42" s="156"/>
      <c r="U42" s="156"/>
      <c r="W42" s="95">
        <v>14</v>
      </c>
      <c r="X42" s="219">
        <f t="shared" si="1"/>
        <v>1.5849999999999991</v>
      </c>
      <c r="Y42" s="3">
        <f t="shared" si="6"/>
        <v>950.99999999999943</v>
      </c>
      <c r="AB42" s="156"/>
      <c r="AD42" s="154"/>
      <c r="AE42" s="191" t="s">
        <v>168</v>
      </c>
      <c r="AF42" s="192">
        <f t="shared" si="5"/>
        <v>2.3130607656249991</v>
      </c>
      <c r="AI42" s="156"/>
    </row>
    <row r="43" spans="4:35" ht="13.5" customHeight="1" x14ac:dyDescent="0.2">
      <c r="D43" s="120"/>
      <c r="G43" s="154"/>
      <c r="I43" s="148" t="s">
        <v>132</v>
      </c>
      <c r="J43" s="166">
        <v>65</v>
      </c>
      <c r="K43" s="146">
        <v>143</v>
      </c>
      <c r="L43" s="146">
        <v>819</v>
      </c>
      <c r="O43" s="154"/>
      <c r="P43" s="114" t="s">
        <v>167</v>
      </c>
      <c r="Q43" s="195" t="s">
        <v>194</v>
      </c>
      <c r="T43" s="156"/>
      <c r="U43" s="156"/>
      <c r="W43" s="154"/>
      <c r="AB43" s="156"/>
      <c r="AD43" s="159"/>
      <c r="AE43" s="160" t="s">
        <v>169</v>
      </c>
      <c r="AF43" s="189">
        <f t="shared" si="5"/>
        <v>2.6600198804687487</v>
      </c>
      <c r="AG43" s="160"/>
      <c r="AH43" s="160"/>
      <c r="AI43" s="161"/>
    </row>
    <row r="44" spans="4:35" ht="13.5" customHeight="1" x14ac:dyDescent="0.25">
      <c r="D44" s="120"/>
      <c r="G44" s="154"/>
      <c r="O44" s="154"/>
      <c r="P44" s="191" t="s">
        <v>168</v>
      </c>
      <c r="Q44" s="197" t="s">
        <v>195</v>
      </c>
      <c r="T44" s="156"/>
      <c r="U44" s="156"/>
      <c r="W44" s="171"/>
      <c r="X44" s="82" t="s">
        <v>142</v>
      </c>
      <c r="Y44"/>
      <c r="Z44"/>
      <c r="AA44" s="82"/>
      <c r="AB44" s="101"/>
    </row>
    <row r="45" spans="4:35" ht="13.5" customHeight="1" x14ac:dyDescent="0.25">
      <c r="D45" s="120"/>
      <c r="G45" s="154"/>
      <c r="O45" s="159"/>
      <c r="P45" s="160" t="s">
        <v>169</v>
      </c>
      <c r="Q45" s="196" t="s">
        <v>196</v>
      </c>
      <c r="R45" s="160"/>
      <c r="S45" s="160"/>
      <c r="T45" s="161"/>
      <c r="U45" s="156"/>
      <c r="W45" s="172"/>
      <c r="X45" s="173" t="s">
        <v>143</v>
      </c>
      <c r="Y45" s="174"/>
      <c r="Z45" s="173"/>
      <c r="AA45" s="173"/>
      <c r="AB45" s="175"/>
    </row>
    <row r="46" spans="4:35" ht="13.5" customHeight="1" x14ac:dyDescent="0.2">
      <c r="D46" s="120"/>
      <c r="G46" s="154"/>
      <c r="H46" s="167" t="s">
        <v>179</v>
      </c>
      <c r="U46" s="156"/>
    </row>
    <row r="47" spans="4:35" ht="13.5" customHeight="1" x14ac:dyDescent="0.2">
      <c r="D47" s="120"/>
      <c r="G47" s="154"/>
      <c r="H47" s="167" t="s">
        <v>181</v>
      </c>
      <c r="U47" s="156"/>
    </row>
    <row r="48" spans="4:35" ht="13.5" customHeight="1" x14ac:dyDescent="0.2">
      <c r="D48" s="120"/>
      <c r="G48" s="154"/>
      <c r="H48" s="122" t="s">
        <v>116</v>
      </c>
      <c r="I48" s="123" t="s">
        <v>107</v>
      </c>
      <c r="U48" s="156"/>
    </row>
    <row r="49" spans="4:30" ht="13.5" customHeight="1" x14ac:dyDescent="0.2">
      <c r="F49" s="147"/>
      <c r="G49" s="154"/>
      <c r="H49" s="162"/>
      <c r="I49" s="126"/>
      <c r="J49" s="163" t="s">
        <v>131</v>
      </c>
      <c r="K49" s="163" t="s">
        <v>131</v>
      </c>
      <c r="L49" s="163" t="s">
        <v>131</v>
      </c>
      <c r="M49" s="163" t="s">
        <v>131</v>
      </c>
      <c r="O49" s="116" t="s">
        <v>198</v>
      </c>
      <c r="U49" s="156"/>
      <c r="W49" s="114" t="s">
        <v>115</v>
      </c>
    </row>
    <row r="50" spans="4:30" ht="13.5" customHeight="1" x14ac:dyDescent="0.2">
      <c r="D50" s="120"/>
      <c r="E50" s="121">
        <v>1.1499999999999999</v>
      </c>
      <c r="F50" s="124"/>
      <c r="G50" s="154"/>
      <c r="H50" s="162" t="s">
        <v>120</v>
      </c>
      <c r="I50" s="126"/>
      <c r="J50" s="127" t="s">
        <v>74</v>
      </c>
      <c r="K50" s="127" t="s">
        <v>73</v>
      </c>
      <c r="L50" s="127" t="s">
        <v>72</v>
      </c>
      <c r="M50" s="128" t="s">
        <v>71</v>
      </c>
      <c r="O50" s="116" t="s">
        <v>205</v>
      </c>
      <c r="U50" s="156"/>
      <c r="W50" s="125" t="s">
        <v>99</v>
      </c>
      <c r="X50" s="126"/>
      <c r="Y50" s="127" t="s">
        <v>74</v>
      </c>
      <c r="Z50" s="127" t="s">
        <v>72</v>
      </c>
      <c r="AA50" s="128" t="s">
        <v>71</v>
      </c>
      <c r="AD50" s="116" t="s">
        <v>206</v>
      </c>
    </row>
    <row r="51" spans="4:30" ht="13.5" customHeight="1" x14ac:dyDescent="0.2">
      <c r="D51" s="120">
        <v>1</v>
      </c>
      <c r="E51" s="124">
        <v>0.497</v>
      </c>
      <c r="F51" s="119"/>
      <c r="G51" s="154"/>
      <c r="I51" s="148" t="s">
        <v>113</v>
      </c>
      <c r="J51" s="130">
        <v>24</v>
      </c>
      <c r="K51" s="130">
        <v>52</v>
      </c>
      <c r="L51" s="131">
        <v>204</v>
      </c>
      <c r="M51" s="165">
        <v>299.3</v>
      </c>
      <c r="O51" s="116" t="s">
        <v>199</v>
      </c>
      <c r="U51" s="156"/>
      <c r="X51" s="129" t="s">
        <v>113</v>
      </c>
      <c r="Y51" s="130">
        <v>26.8</v>
      </c>
      <c r="Z51" s="131">
        <v>204.4</v>
      </c>
      <c r="AA51" s="131">
        <v>299.3</v>
      </c>
      <c r="AD51" s="116" t="s">
        <v>208</v>
      </c>
    </row>
    <row r="52" spans="4:30" ht="13.5" customHeight="1" x14ac:dyDescent="0.2">
      <c r="D52" s="120">
        <v>2</v>
      </c>
      <c r="E52" s="119">
        <f>E51*E$50</f>
        <v>0.57155</v>
      </c>
      <c r="F52" s="119"/>
      <c r="G52" s="154"/>
      <c r="I52" s="148" t="s">
        <v>109</v>
      </c>
      <c r="J52" s="131">
        <v>27</v>
      </c>
      <c r="K52" s="131">
        <v>60</v>
      </c>
      <c r="L52" s="131">
        <v>235</v>
      </c>
      <c r="M52" s="165">
        <v>344</v>
      </c>
      <c r="U52" s="157"/>
      <c r="X52" s="129" t="s">
        <v>109</v>
      </c>
      <c r="Y52" s="132">
        <v>30.8</v>
      </c>
      <c r="Z52" s="132">
        <v>235.3</v>
      </c>
      <c r="AA52" s="132">
        <v>344.4</v>
      </c>
      <c r="AD52" s="116" t="s">
        <v>207</v>
      </c>
    </row>
    <row r="53" spans="4:30" ht="13.5" customHeight="1" x14ac:dyDescent="0.2">
      <c r="D53" s="120">
        <v>3</v>
      </c>
      <c r="E53" s="119">
        <f>E52*E$50</f>
        <v>0.65728249999999999</v>
      </c>
      <c r="F53" s="119"/>
      <c r="G53" s="154"/>
      <c r="I53" s="148" t="s">
        <v>108</v>
      </c>
      <c r="J53" s="131">
        <v>32</v>
      </c>
      <c r="K53" s="131">
        <v>69</v>
      </c>
      <c r="L53" s="131">
        <v>270</v>
      </c>
      <c r="M53" s="165">
        <v>395.6</v>
      </c>
      <c r="O53" s="116" t="s">
        <v>261</v>
      </c>
      <c r="U53" s="157"/>
      <c r="X53" s="129" t="s">
        <v>108</v>
      </c>
      <c r="Y53" s="131">
        <v>35.4</v>
      </c>
      <c r="Z53" s="131">
        <v>270.3</v>
      </c>
      <c r="AA53" s="131">
        <v>395.6</v>
      </c>
      <c r="AD53" s="116" t="s">
        <v>255</v>
      </c>
    </row>
    <row r="54" spans="4:30" ht="13.5" customHeight="1" x14ac:dyDescent="0.2">
      <c r="D54" s="120">
        <v>4</v>
      </c>
      <c r="E54" s="119">
        <f>E53*E$50</f>
        <v>0.75587487499999995</v>
      </c>
      <c r="F54" s="119"/>
      <c r="G54" s="154"/>
      <c r="I54" s="148" t="s">
        <v>110</v>
      </c>
      <c r="J54" s="131">
        <v>36</v>
      </c>
      <c r="K54" s="131">
        <v>79</v>
      </c>
      <c r="L54" s="131">
        <v>311</v>
      </c>
      <c r="M54" s="165">
        <v>455.2</v>
      </c>
      <c r="O54" s="116" t="s">
        <v>258</v>
      </c>
      <c r="U54" s="157"/>
      <c r="X54" s="129" t="s">
        <v>110</v>
      </c>
      <c r="Y54" s="132">
        <v>40.700000000000003</v>
      </c>
      <c r="Z54" s="132">
        <v>311</v>
      </c>
      <c r="AA54" s="132">
        <v>455.2</v>
      </c>
    </row>
    <row r="55" spans="4:30" ht="13.5" customHeight="1" x14ac:dyDescent="0.2">
      <c r="D55" s="120">
        <v>5</v>
      </c>
      <c r="E55" s="119">
        <f>E54*E$50</f>
        <v>0.86925610624999983</v>
      </c>
      <c r="F55" s="119"/>
      <c r="G55" s="154"/>
      <c r="I55" s="148" t="s">
        <v>111</v>
      </c>
      <c r="J55" s="131">
        <v>42</v>
      </c>
      <c r="K55" s="131">
        <v>91</v>
      </c>
      <c r="L55" s="131">
        <v>358</v>
      </c>
      <c r="M55" s="165">
        <v>523.29999999999995</v>
      </c>
      <c r="O55" s="116" t="s">
        <v>259</v>
      </c>
      <c r="U55" s="157"/>
      <c r="X55" s="129" t="s">
        <v>111</v>
      </c>
      <c r="Y55" s="131">
        <v>46.8</v>
      </c>
      <c r="Z55" s="131">
        <v>357.5</v>
      </c>
      <c r="AA55" s="131">
        <v>523.29999999999995</v>
      </c>
    </row>
    <row r="56" spans="4:30" ht="13.5" customHeight="1" x14ac:dyDescent="0.2">
      <c r="D56" s="120">
        <v>6</v>
      </c>
      <c r="E56" s="119">
        <f>E55*E$50</f>
        <v>0.99964452218749977</v>
      </c>
      <c r="F56" s="119"/>
      <c r="G56" s="154"/>
      <c r="I56" s="148" t="s">
        <v>112</v>
      </c>
      <c r="J56" s="146">
        <v>48</v>
      </c>
      <c r="K56" s="146">
        <v>105</v>
      </c>
      <c r="L56" s="146">
        <v>411</v>
      </c>
      <c r="M56" s="166">
        <v>602.20000000000005</v>
      </c>
      <c r="O56" s="116" t="s">
        <v>207</v>
      </c>
      <c r="U56" s="157"/>
      <c r="X56" s="129" t="s">
        <v>112</v>
      </c>
      <c r="Y56" s="133">
        <v>53.9</v>
      </c>
      <c r="Z56" s="133">
        <v>411.3</v>
      </c>
      <c r="AA56" s="133">
        <v>602.20000000000005</v>
      </c>
    </row>
    <row r="57" spans="4:30" ht="13.5" customHeight="1" x14ac:dyDescent="0.2">
      <c r="D57" s="120"/>
      <c r="G57" s="154"/>
      <c r="J57" s="134"/>
      <c r="K57" s="134"/>
      <c r="L57" s="135"/>
      <c r="M57" s="136"/>
      <c r="O57" s="116" t="s">
        <v>262</v>
      </c>
      <c r="U57" s="158"/>
      <c r="Y57" s="134"/>
      <c r="Z57" s="135"/>
      <c r="AA57" s="136"/>
    </row>
    <row r="58" spans="4:30" ht="13.5" customHeight="1" x14ac:dyDescent="0.2">
      <c r="D58" s="120"/>
      <c r="G58" s="154"/>
      <c r="H58" s="162" t="s">
        <v>99</v>
      </c>
      <c r="I58" s="126"/>
      <c r="J58" s="127" t="s">
        <v>74</v>
      </c>
      <c r="K58" s="127" t="s">
        <v>73</v>
      </c>
      <c r="L58" s="127" t="s">
        <v>72</v>
      </c>
      <c r="M58" s="128" t="s">
        <v>71</v>
      </c>
      <c r="O58" s="116"/>
      <c r="U58" s="158"/>
      <c r="W58" s="125" t="s">
        <v>98</v>
      </c>
      <c r="X58" s="126"/>
      <c r="Y58" s="137" t="s">
        <v>74</v>
      </c>
      <c r="Z58" s="137" t="s">
        <v>72</v>
      </c>
      <c r="AA58" s="138" t="s">
        <v>71</v>
      </c>
    </row>
    <row r="59" spans="4:30" ht="13.5" customHeight="1" x14ac:dyDescent="0.2">
      <c r="D59" s="120"/>
      <c r="G59" s="154"/>
      <c r="I59" s="148" t="s">
        <v>113</v>
      </c>
      <c r="J59" s="130">
        <v>26.8</v>
      </c>
      <c r="K59" s="130">
        <v>54.8</v>
      </c>
      <c r="L59" s="131">
        <v>204.4</v>
      </c>
      <c r="M59" s="165">
        <v>299.3</v>
      </c>
      <c r="O59" s="202" t="s">
        <v>221</v>
      </c>
      <c r="P59" s="203" t="s">
        <v>222</v>
      </c>
      <c r="Q59" s="204" t="s">
        <v>221</v>
      </c>
      <c r="R59" s="204" t="s">
        <v>221</v>
      </c>
      <c r="S59" s="203" t="s">
        <v>222</v>
      </c>
      <c r="T59" s="205" t="s">
        <v>221</v>
      </c>
      <c r="U59" s="158"/>
      <c r="X59" s="129" t="s">
        <v>113</v>
      </c>
      <c r="Y59" s="130">
        <v>29.7</v>
      </c>
      <c r="Z59" s="131">
        <v>204.7</v>
      </c>
      <c r="AA59" s="131">
        <v>299.2</v>
      </c>
    </row>
    <row r="60" spans="4:30" ht="13.5" customHeight="1" x14ac:dyDescent="0.2">
      <c r="D60" s="120"/>
      <c r="G60" s="154"/>
      <c r="I60" s="148" t="s">
        <v>109</v>
      </c>
      <c r="J60" s="131">
        <v>30.8</v>
      </c>
      <c r="K60" s="131">
        <v>63</v>
      </c>
      <c r="L60" s="131">
        <v>235.3</v>
      </c>
      <c r="M60" s="165">
        <v>344.4</v>
      </c>
      <c r="O60" s="206" t="s">
        <v>209</v>
      </c>
      <c r="P60" s="207" t="s">
        <v>209</v>
      </c>
      <c r="Q60" s="208" t="s">
        <v>223</v>
      </c>
      <c r="R60" s="209" t="s">
        <v>209</v>
      </c>
      <c r="S60" s="207" t="s">
        <v>209</v>
      </c>
      <c r="T60" s="210" t="s">
        <v>223</v>
      </c>
      <c r="U60" s="158"/>
      <c r="X60" s="129" t="s">
        <v>109</v>
      </c>
      <c r="Y60" s="132">
        <v>34.200000000000003</v>
      </c>
      <c r="Z60" s="132">
        <v>235.6</v>
      </c>
      <c r="AA60" s="132">
        <v>344.3</v>
      </c>
    </row>
    <row r="61" spans="4:30" ht="13.5" customHeight="1" x14ac:dyDescent="0.2">
      <c r="G61" s="154"/>
      <c r="I61" s="148" t="s">
        <v>108</v>
      </c>
      <c r="J61" s="131">
        <v>35.4</v>
      </c>
      <c r="K61" s="131">
        <v>72.400000000000006</v>
      </c>
      <c r="L61" s="131">
        <v>270.3</v>
      </c>
      <c r="M61" s="165">
        <v>395.6</v>
      </c>
      <c r="O61" s="206" t="s">
        <v>210</v>
      </c>
      <c r="P61" s="211" t="s">
        <v>224</v>
      </c>
      <c r="Q61" s="209" t="s">
        <v>225</v>
      </c>
      <c r="R61" s="209" t="s">
        <v>210</v>
      </c>
      <c r="S61" s="211" t="s">
        <v>226</v>
      </c>
      <c r="T61" s="212" t="s">
        <v>227</v>
      </c>
      <c r="U61" s="158"/>
      <c r="X61" s="129" t="s">
        <v>108</v>
      </c>
      <c r="Y61" s="131">
        <v>39.299999999999997</v>
      </c>
      <c r="Z61" s="131">
        <v>270.60000000000002</v>
      </c>
      <c r="AA61" s="131">
        <v>395.5</v>
      </c>
    </row>
    <row r="62" spans="4:30" ht="13.5" customHeight="1" x14ac:dyDescent="0.2">
      <c r="G62" s="154"/>
      <c r="I62" s="148" t="s">
        <v>110</v>
      </c>
      <c r="J62" s="131">
        <v>40.700000000000003</v>
      </c>
      <c r="K62" s="131">
        <v>83.3</v>
      </c>
      <c r="L62" s="131">
        <v>311</v>
      </c>
      <c r="M62" s="165">
        <v>455.2</v>
      </c>
      <c r="O62" s="206" t="s">
        <v>211</v>
      </c>
      <c r="P62" s="211">
        <v>1.0900000000000001</v>
      </c>
      <c r="Q62" s="209" t="s">
        <v>228</v>
      </c>
      <c r="R62" s="209" t="s">
        <v>211</v>
      </c>
      <c r="S62" s="211">
        <v>0.91</v>
      </c>
      <c r="T62" s="212" t="s">
        <v>229</v>
      </c>
      <c r="U62" s="158"/>
      <c r="X62" s="129" t="s">
        <v>110</v>
      </c>
      <c r="Y62" s="132">
        <v>45.2</v>
      </c>
      <c r="Z62" s="132">
        <v>311.39999999999998</v>
      </c>
      <c r="AA62" s="132">
        <v>455.1</v>
      </c>
    </row>
    <row r="63" spans="4:30" ht="13.5" customHeight="1" x14ac:dyDescent="0.2">
      <c r="G63" s="154"/>
      <c r="I63" s="148" t="s">
        <v>111</v>
      </c>
      <c r="J63" s="131">
        <v>46.8</v>
      </c>
      <c r="K63" s="131">
        <v>95.8</v>
      </c>
      <c r="L63" s="131">
        <v>357.5</v>
      </c>
      <c r="M63" s="165">
        <v>523.29999999999995</v>
      </c>
      <c r="O63" s="206" t="s">
        <v>212</v>
      </c>
      <c r="P63" s="211" t="s">
        <v>230</v>
      </c>
      <c r="Q63" s="209" t="s">
        <v>231</v>
      </c>
      <c r="R63" s="213" t="s">
        <v>212</v>
      </c>
      <c r="S63" s="201" t="s">
        <v>256</v>
      </c>
      <c r="T63" s="214" t="s">
        <v>232</v>
      </c>
      <c r="U63" s="158"/>
      <c r="X63" s="129" t="s">
        <v>111</v>
      </c>
      <c r="Y63" s="131">
        <v>51.9</v>
      </c>
      <c r="Z63" s="131">
        <v>358</v>
      </c>
      <c r="AA63" s="131">
        <v>523.1</v>
      </c>
    </row>
    <row r="64" spans="4:30" ht="13.5" customHeight="1" x14ac:dyDescent="0.2">
      <c r="G64" s="154"/>
      <c r="I64" s="148" t="s">
        <v>112</v>
      </c>
      <c r="J64" s="146">
        <v>53.9</v>
      </c>
      <c r="K64" s="146">
        <v>110.2</v>
      </c>
      <c r="L64" s="146">
        <v>411.3</v>
      </c>
      <c r="M64" s="166">
        <v>602.20000000000005</v>
      </c>
      <c r="O64" s="206" t="s">
        <v>213</v>
      </c>
      <c r="P64" s="211">
        <v>1.18</v>
      </c>
      <c r="Q64" s="209" t="s">
        <v>233</v>
      </c>
      <c r="R64" s="209" t="s">
        <v>213</v>
      </c>
      <c r="S64" s="211">
        <v>0.82</v>
      </c>
      <c r="T64" s="212" t="s">
        <v>234</v>
      </c>
      <c r="U64" s="158"/>
      <c r="X64" s="129" t="s">
        <v>112</v>
      </c>
      <c r="Y64" s="133">
        <v>59.7</v>
      </c>
      <c r="Z64" s="133">
        <v>411.9</v>
      </c>
      <c r="AA64" s="133">
        <v>602</v>
      </c>
    </row>
    <row r="65" spans="7:27" ht="13.5" customHeight="1" x14ac:dyDescent="0.2">
      <c r="G65" s="154"/>
      <c r="J65" s="134"/>
      <c r="K65" s="134"/>
      <c r="L65" s="135"/>
      <c r="M65" s="136"/>
      <c r="O65" s="215" t="s">
        <v>214</v>
      </c>
      <c r="P65" s="216" t="s">
        <v>257</v>
      </c>
      <c r="Q65" s="213" t="s">
        <v>235</v>
      </c>
      <c r="R65" s="209" t="s">
        <v>214</v>
      </c>
      <c r="S65" s="211" t="s">
        <v>236</v>
      </c>
      <c r="T65" s="212" t="s">
        <v>237</v>
      </c>
      <c r="U65" s="156"/>
      <c r="AA65" s="139"/>
    </row>
    <row r="66" spans="7:27" ht="13.5" customHeight="1" x14ac:dyDescent="0.2">
      <c r="G66" s="154"/>
      <c r="H66" s="162" t="s">
        <v>98</v>
      </c>
      <c r="I66" s="126"/>
      <c r="J66" s="127" t="s">
        <v>74</v>
      </c>
      <c r="K66" s="127" t="s">
        <v>73</v>
      </c>
      <c r="L66" s="127" t="s">
        <v>72</v>
      </c>
      <c r="M66" s="128" t="s">
        <v>71</v>
      </c>
      <c r="O66" s="206" t="s">
        <v>215</v>
      </c>
      <c r="P66" s="211">
        <v>1.27</v>
      </c>
      <c r="Q66" s="209" t="s">
        <v>238</v>
      </c>
      <c r="R66" s="209" t="s">
        <v>215</v>
      </c>
      <c r="S66" s="211">
        <v>0.73</v>
      </c>
      <c r="T66" s="212" t="s">
        <v>239</v>
      </c>
      <c r="U66" s="156"/>
      <c r="W66" s="125" t="s">
        <v>97</v>
      </c>
      <c r="X66" s="126"/>
      <c r="Y66" s="140" t="s">
        <v>74</v>
      </c>
      <c r="Z66" s="140" t="s">
        <v>72</v>
      </c>
      <c r="AA66" s="141" t="s">
        <v>71</v>
      </c>
    </row>
    <row r="67" spans="7:27" ht="13.5" customHeight="1" x14ac:dyDescent="0.2">
      <c r="G67" s="154"/>
      <c r="I67" s="148" t="s">
        <v>113</v>
      </c>
      <c r="J67" s="130">
        <v>29.7</v>
      </c>
      <c r="K67" s="130">
        <v>57.3</v>
      </c>
      <c r="L67" s="131">
        <v>204.7</v>
      </c>
      <c r="M67" s="165">
        <v>299.2</v>
      </c>
      <c r="O67" s="206" t="s">
        <v>216</v>
      </c>
      <c r="P67" s="211" t="s">
        <v>240</v>
      </c>
      <c r="Q67" s="209" t="s">
        <v>241</v>
      </c>
      <c r="R67" s="209" t="s">
        <v>216</v>
      </c>
      <c r="S67" s="211" t="s">
        <v>242</v>
      </c>
      <c r="T67" s="212" t="s">
        <v>243</v>
      </c>
      <c r="U67" s="156"/>
      <c r="W67" s="134"/>
      <c r="X67" s="142" t="s">
        <v>113</v>
      </c>
      <c r="Y67" s="130">
        <v>32.6</v>
      </c>
      <c r="Z67" s="131">
        <v>205</v>
      </c>
      <c r="AA67" s="131">
        <v>299.2</v>
      </c>
    </row>
    <row r="68" spans="7:27" ht="13.5" customHeight="1" x14ac:dyDescent="0.2">
      <c r="G68" s="154"/>
      <c r="I68" s="148" t="s">
        <v>109</v>
      </c>
      <c r="J68" s="131">
        <v>34.200000000000003</v>
      </c>
      <c r="K68" s="131">
        <v>66</v>
      </c>
      <c r="L68" s="131">
        <v>235.6</v>
      </c>
      <c r="M68" s="165">
        <v>344.3</v>
      </c>
      <c r="O68" s="206" t="s">
        <v>217</v>
      </c>
      <c r="P68" s="211">
        <v>1.36</v>
      </c>
      <c r="Q68" s="209" t="s">
        <v>244</v>
      </c>
      <c r="R68" s="209" t="s">
        <v>217</v>
      </c>
      <c r="S68" s="211">
        <v>0.64</v>
      </c>
      <c r="T68" s="212" t="s">
        <v>245</v>
      </c>
      <c r="U68" s="156"/>
      <c r="W68" s="134"/>
      <c r="X68" s="142" t="s">
        <v>109</v>
      </c>
      <c r="Y68" s="132">
        <v>37.5</v>
      </c>
      <c r="Z68" s="132">
        <v>235.9</v>
      </c>
      <c r="AA68" s="132">
        <v>344.3</v>
      </c>
    </row>
    <row r="69" spans="7:27" ht="13.5" customHeight="1" x14ac:dyDescent="0.2">
      <c r="G69" s="154"/>
      <c r="I69" s="148" t="s">
        <v>108</v>
      </c>
      <c r="J69" s="131">
        <v>39.299999999999997</v>
      </c>
      <c r="K69" s="131">
        <v>75.8</v>
      </c>
      <c r="L69" s="131">
        <v>270.60000000000002</v>
      </c>
      <c r="M69" s="165">
        <v>395.5</v>
      </c>
      <c r="O69" s="206" t="s">
        <v>218</v>
      </c>
      <c r="P69" s="211" t="s">
        <v>246</v>
      </c>
      <c r="Q69" s="209" t="s">
        <v>247</v>
      </c>
      <c r="R69" s="209" t="s">
        <v>218</v>
      </c>
      <c r="S69" s="211" t="s">
        <v>248</v>
      </c>
      <c r="T69" s="212" t="s">
        <v>249</v>
      </c>
      <c r="U69" s="156"/>
      <c r="W69" s="134"/>
      <c r="X69" s="142" t="s">
        <v>108</v>
      </c>
      <c r="Y69" s="131">
        <v>43.1</v>
      </c>
      <c r="Z69" s="131">
        <v>271</v>
      </c>
      <c r="AA69" s="131">
        <v>395.5</v>
      </c>
    </row>
    <row r="70" spans="7:27" ht="13.5" customHeight="1" x14ac:dyDescent="0.2">
      <c r="G70" s="154"/>
      <c r="I70" s="148" t="s">
        <v>110</v>
      </c>
      <c r="J70" s="131">
        <v>45.2</v>
      </c>
      <c r="K70" s="131">
        <v>87.2</v>
      </c>
      <c r="L70" s="131">
        <v>311.39999999999998</v>
      </c>
      <c r="M70" s="165">
        <v>455.1</v>
      </c>
      <c r="O70" s="206" t="s">
        <v>219</v>
      </c>
      <c r="P70" s="211">
        <v>1.45</v>
      </c>
      <c r="Q70" s="209" t="s">
        <v>250</v>
      </c>
      <c r="R70" s="209" t="s">
        <v>219</v>
      </c>
      <c r="S70" s="211">
        <v>0.55000000000000004</v>
      </c>
      <c r="T70" s="212" t="s">
        <v>251</v>
      </c>
      <c r="U70" s="156"/>
      <c r="W70" s="134"/>
      <c r="X70" s="142" t="s">
        <v>110</v>
      </c>
      <c r="Y70" s="132">
        <v>49.6</v>
      </c>
      <c r="Z70" s="132">
        <v>311.8</v>
      </c>
      <c r="AA70" s="132">
        <v>455.1</v>
      </c>
    </row>
    <row r="71" spans="7:27" ht="13.5" customHeight="1" x14ac:dyDescent="0.2">
      <c r="G71" s="154"/>
      <c r="I71" s="148" t="s">
        <v>111</v>
      </c>
      <c r="J71" s="131">
        <v>51.9</v>
      </c>
      <c r="K71" s="131">
        <v>100.2</v>
      </c>
      <c r="L71" s="131">
        <v>358</v>
      </c>
      <c r="M71" s="165">
        <v>523.1</v>
      </c>
      <c r="O71" s="206" t="s">
        <v>220</v>
      </c>
      <c r="P71" s="211" t="s">
        <v>252</v>
      </c>
      <c r="Q71" s="209" t="s">
        <v>253</v>
      </c>
      <c r="R71" s="209" t="s">
        <v>220</v>
      </c>
      <c r="S71" s="211">
        <v>0.505</v>
      </c>
      <c r="T71" s="212" t="s">
        <v>254</v>
      </c>
      <c r="U71" s="156"/>
      <c r="W71" s="134"/>
      <c r="X71" s="142" t="s">
        <v>111</v>
      </c>
      <c r="Y71" s="131">
        <v>57</v>
      </c>
      <c r="Z71" s="131">
        <v>358.4</v>
      </c>
      <c r="AA71" s="131">
        <v>523.1</v>
      </c>
    </row>
    <row r="72" spans="7:27" ht="13.5" customHeight="1" x14ac:dyDescent="0.2">
      <c r="G72" s="154"/>
      <c r="I72" s="148" t="s">
        <v>112</v>
      </c>
      <c r="J72" s="146">
        <v>59.7</v>
      </c>
      <c r="K72" s="146">
        <v>115.3</v>
      </c>
      <c r="L72" s="146">
        <v>411.9</v>
      </c>
      <c r="M72" s="166">
        <v>602</v>
      </c>
      <c r="O72" s="206">
        <v>13</v>
      </c>
      <c r="P72" s="211">
        <v>1.54</v>
      </c>
      <c r="Q72" s="209">
        <v>924</v>
      </c>
      <c r="R72" s="120"/>
      <c r="S72" s="182"/>
      <c r="T72" s="180"/>
      <c r="U72" s="156"/>
      <c r="W72" s="134"/>
      <c r="X72" s="142" t="s">
        <v>112</v>
      </c>
      <c r="Y72" s="133">
        <v>65.599999999999994</v>
      </c>
      <c r="Z72" s="133">
        <v>412.5</v>
      </c>
      <c r="AA72" s="133">
        <v>602</v>
      </c>
    </row>
    <row r="73" spans="7:27" ht="13.5" customHeight="1" x14ac:dyDescent="0.2">
      <c r="G73" s="154"/>
      <c r="M73" s="139"/>
      <c r="O73" s="206">
        <v>14</v>
      </c>
      <c r="P73" s="211">
        <v>1.585</v>
      </c>
      <c r="Q73" s="209">
        <v>951</v>
      </c>
      <c r="S73" s="119"/>
      <c r="T73" s="156"/>
      <c r="U73" s="156"/>
      <c r="W73" s="134"/>
      <c r="X73" s="134"/>
      <c r="Y73" s="135"/>
      <c r="Z73" s="135"/>
      <c r="AA73" s="136"/>
    </row>
    <row r="74" spans="7:27" ht="13.5" customHeight="1" x14ac:dyDescent="0.2">
      <c r="G74" s="154"/>
      <c r="H74" s="162" t="s">
        <v>97</v>
      </c>
      <c r="I74" s="126"/>
      <c r="J74" s="127" t="s">
        <v>74</v>
      </c>
      <c r="K74" s="127" t="s">
        <v>73</v>
      </c>
      <c r="L74" s="127" t="s">
        <v>72</v>
      </c>
      <c r="M74" s="128" t="s">
        <v>71</v>
      </c>
      <c r="O74" s="220"/>
      <c r="Q74" s="119"/>
      <c r="T74" s="156"/>
      <c r="U74" s="156"/>
      <c r="W74" s="143" t="s">
        <v>96</v>
      </c>
      <c r="X74" s="144"/>
      <c r="Y74" s="137" t="s">
        <v>74</v>
      </c>
      <c r="Z74" s="137" t="s">
        <v>72</v>
      </c>
      <c r="AA74" s="138" t="s">
        <v>71</v>
      </c>
    </row>
    <row r="75" spans="7:27" ht="13.5" customHeight="1" x14ac:dyDescent="0.2">
      <c r="G75" s="154"/>
      <c r="I75" s="148" t="s">
        <v>113</v>
      </c>
      <c r="J75" s="130">
        <v>32.6</v>
      </c>
      <c r="K75" s="130">
        <v>59.9</v>
      </c>
      <c r="L75" s="131">
        <v>205</v>
      </c>
      <c r="M75" s="165">
        <v>299.2</v>
      </c>
      <c r="O75" s="183" t="s">
        <v>144</v>
      </c>
      <c r="P75" s="119"/>
      <c r="S75" s="119"/>
      <c r="T75" s="156"/>
      <c r="U75" s="156"/>
      <c r="W75" s="134"/>
      <c r="X75" s="142" t="s">
        <v>113</v>
      </c>
      <c r="Y75" s="130">
        <v>35.5</v>
      </c>
      <c r="Z75" s="131">
        <v>205.3</v>
      </c>
      <c r="AA75" s="131">
        <v>299.2</v>
      </c>
    </row>
    <row r="76" spans="7:27" ht="13.5" customHeight="1" x14ac:dyDescent="0.2">
      <c r="G76" s="154"/>
      <c r="I76" s="148" t="s">
        <v>109</v>
      </c>
      <c r="J76" s="131">
        <v>37.5</v>
      </c>
      <c r="K76" s="131">
        <v>68.900000000000006</v>
      </c>
      <c r="L76" s="131">
        <v>235.9</v>
      </c>
      <c r="M76" s="165">
        <v>344.3</v>
      </c>
      <c r="O76" s="184" t="s">
        <v>145</v>
      </c>
      <c r="P76" s="160"/>
      <c r="Q76" s="181"/>
      <c r="R76" s="160"/>
      <c r="S76" s="160"/>
      <c r="T76" s="161"/>
      <c r="U76" s="156"/>
      <c r="W76" s="134"/>
      <c r="X76" s="142" t="s">
        <v>109</v>
      </c>
      <c r="Y76" s="132">
        <v>40.9</v>
      </c>
      <c r="Z76" s="132">
        <v>236.3</v>
      </c>
      <c r="AA76" s="132">
        <v>344.3</v>
      </c>
    </row>
    <row r="77" spans="7:27" ht="13.5" customHeight="1" x14ac:dyDescent="0.2">
      <c r="G77" s="154"/>
      <c r="I77" s="148" t="s">
        <v>108</v>
      </c>
      <c r="J77" s="131">
        <v>43.1</v>
      </c>
      <c r="K77" s="131">
        <v>79.2</v>
      </c>
      <c r="L77" s="131">
        <v>271</v>
      </c>
      <c r="M77" s="165">
        <v>395.5</v>
      </c>
      <c r="U77" s="156"/>
      <c r="W77" s="134"/>
      <c r="X77" s="142" t="s">
        <v>108</v>
      </c>
      <c r="Y77" s="131">
        <v>46.9</v>
      </c>
      <c r="Z77" s="131">
        <v>271.39999999999998</v>
      </c>
      <c r="AA77" s="131">
        <v>395.5</v>
      </c>
    </row>
    <row r="78" spans="7:27" ht="13.5" customHeight="1" x14ac:dyDescent="0.2">
      <c r="G78" s="154"/>
      <c r="I78" s="148" t="s">
        <v>110</v>
      </c>
      <c r="J78" s="131">
        <v>49.6</v>
      </c>
      <c r="K78" s="131">
        <v>91.1</v>
      </c>
      <c r="L78" s="131">
        <v>311.8</v>
      </c>
      <c r="M78" s="165">
        <v>455.1</v>
      </c>
      <c r="U78" s="156"/>
      <c r="W78" s="134"/>
      <c r="X78" s="142" t="s">
        <v>110</v>
      </c>
      <c r="Y78" s="132">
        <v>54</v>
      </c>
      <c r="Z78" s="132">
        <v>312.3</v>
      </c>
      <c r="AA78" s="132">
        <v>455.1</v>
      </c>
    </row>
    <row r="79" spans="7:27" ht="13.5" customHeight="1" x14ac:dyDescent="0.2">
      <c r="G79" s="154"/>
      <c r="I79" s="148" t="s">
        <v>111</v>
      </c>
      <c r="J79" s="131">
        <v>57</v>
      </c>
      <c r="K79" s="131">
        <v>104.7</v>
      </c>
      <c r="L79" s="131">
        <v>358.4</v>
      </c>
      <c r="M79" s="165">
        <v>523.1</v>
      </c>
      <c r="U79" s="156"/>
      <c r="W79" s="134"/>
      <c r="X79" s="142" t="s">
        <v>111</v>
      </c>
      <c r="Y79" s="131">
        <v>62.1</v>
      </c>
      <c r="Z79" s="131">
        <v>358.9</v>
      </c>
      <c r="AA79" s="131">
        <v>523.1</v>
      </c>
    </row>
    <row r="80" spans="7:27" ht="13.5" customHeight="1" x14ac:dyDescent="0.2">
      <c r="G80" s="154"/>
      <c r="I80" s="148" t="s">
        <v>112</v>
      </c>
      <c r="J80" s="146">
        <v>65.599999999999994</v>
      </c>
      <c r="K80" s="146">
        <v>120.5</v>
      </c>
      <c r="L80" s="146">
        <v>412.5</v>
      </c>
      <c r="M80" s="166">
        <v>602</v>
      </c>
      <c r="U80" s="156"/>
      <c r="W80" s="134"/>
      <c r="X80" s="145" t="s">
        <v>112</v>
      </c>
      <c r="Y80" s="133">
        <v>71.400000000000006</v>
      </c>
      <c r="Z80" s="133">
        <v>413</v>
      </c>
      <c r="AA80" s="133">
        <v>602</v>
      </c>
    </row>
    <row r="81" spans="7:21" ht="13.5" customHeight="1" x14ac:dyDescent="0.2">
      <c r="G81" s="154"/>
      <c r="H81" s="134"/>
      <c r="I81" s="134"/>
      <c r="J81" s="135"/>
      <c r="K81" s="135"/>
      <c r="L81" s="135"/>
      <c r="M81" s="135"/>
      <c r="U81" s="156"/>
    </row>
    <row r="82" spans="7:21" ht="13.5" customHeight="1" x14ac:dyDescent="0.2">
      <c r="G82" s="154"/>
      <c r="H82" s="162" t="s">
        <v>96</v>
      </c>
      <c r="I82" s="126"/>
      <c r="J82" s="127" t="s">
        <v>74</v>
      </c>
      <c r="K82" s="127" t="s">
        <v>73</v>
      </c>
      <c r="L82" s="127" t="s">
        <v>72</v>
      </c>
      <c r="M82" s="128" t="s">
        <v>71</v>
      </c>
      <c r="U82" s="156"/>
    </row>
    <row r="83" spans="7:21" ht="13.5" customHeight="1" x14ac:dyDescent="0.2">
      <c r="G83" s="154"/>
      <c r="I83" s="148" t="s">
        <v>113</v>
      </c>
      <c r="J83" s="130">
        <v>35.5</v>
      </c>
      <c r="K83" s="130">
        <v>62.5</v>
      </c>
      <c r="L83" s="131">
        <v>205.3</v>
      </c>
      <c r="M83" s="165">
        <v>299.2</v>
      </c>
      <c r="U83" s="156"/>
    </row>
    <row r="84" spans="7:21" ht="13.5" customHeight="1" x14ac:dyDescent="0.2">
      <c r="G84" s="154"/>
      <c r="I84" s="148" t="s">
        <v>109</v>
      </c>
      <c r="J84" s="131">
        <v>40.9</v>
      </c>
      <c r="K84" s="131">
        <v>71.900000000000006</v>
      </c>
      <c r="L84" s="131">
        <v>236.3</v>
      </c>
      <c r="M84" s="165">
        <v>344.3</v>
      </c>
      <c r="U84" s="156"/>
    </row>
    <row r="85" spans="7:21" ht="13.5" customHeight="1" x14ac:dyDescent="0.2">
      <c r="G85" s="154"/>
      <c r="I85" s="148" t="s">
        <v>108</v>
      </c>
      <c r="J85" s="131">
        <v>46.9</v>
      </c>
      <c r="K85" s="131">
        <v>82.6</v>
      </c>
      <c r="L85" s="131">
        <v>271.39999999999998</v>
      </c>
      <c r="M85" s="165">
        <v>395.5</v>
      </c>
      <c r="U85" s="156"/>
    </row>
    <row r="86" spans="7:21" ht="13.5" customHeight="1" x14ac:dyDescent="0.2">
      <c r="G86" s="154"/>
      <c r="I86" s="148" t="s">
        <v>110</v>
      </c>
      <c r="J86" s="131">
        <v>54</v>
      </c>
      <c r="K86" s="131">
        <v>95</v>
      </c>
      <c r="L86" s="131">
        <v>312.3</v>
      </c>
      <c r="M86" s="165">
        <v>455.1</v>
      </c>
      <c r="U86" s="156"/>
    </row>
    <row r="87" spans="7:21" ht="13.5" customHeight="1" x14ac:dyDescent="0.2">
      <c r="G87" s="154"/>
      <c r="I87" s="148" t="s">
        <v>111</v>
      </c>
      <c r="J87" s="131">
        <v>62.1</v>
      </c>
      <c r="K87" s="131">
        <v>109.2</v>
      </c>
      <c r="L87" s="131">
        <v>358.9</v>
      </c>
      <c r="M87" s="165">
        <v>523.1</v>
      </c>
      <c r="U87" s="156"/>
    </row>
    <row r="88" spans="7:21" ht="13.5" customHeight="1" x14ac:dyDescent="0.2">
      <c r="G88" s="154"/>
      <c r="I88" s="148" t="s">
        <v>112</v>
      </c>
      <c r="J88" s="146">
        <v>71.400000000000006</v>
      </c>
      <c r="K88" s="146">
        <v>125.7</v>
      </c>
      <c r="L88" s="146">
        <v>413</v>
      </c>
      <c r="M88" s="166">
        <v>602</v>
      </c>
      <c r="U88" s="156"/>
    </row>
    <row r="89" spans="7:21" ht="13.5" customHeight="1" x14ac:dyDescent="0.2">
      <c r="G89" s="159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1"/>
    </row>
    <row r="91" spans="7:21" x14ac:dyDescent="0.2">
      <c r="J91" s="120"/>
      <c r="K91" s="120"/>
      <c r="L91" s="120"/>
    </row>
  </sheetData>
  <phoneticPr fontId="4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E6881-8F80-41BE-B769-A0C0C90E0AEF}">
  <sheetPr transitionEvaluation="1" transitionEntry="1"/>
  <dimension ref="A1:AU92"/>
  <sheetViews>
    <sheetView showGridLines="0" zoomScale="90" zoomScaleNormal="90" workbookViewId="0"/>
  </sheetViews>
  <sheetFormatPr defaultRowHeight="12.75" x14ac:dyDescent="0.2"/>
  <cols>
    <col min="1" max="3" width="3" style="114" customWidth="1"/>
    <col min="4" max="4" width="8.85546875" style="114" customWidth="1"/>
    <col min="5" max="6" width="9.28515625" style="114" customWidth="1"/>
    <col min="7" max="7" width="2.85546875" style="114" customWidth="1"/>
    <col min="8" max="8" width="12.28515625" style="114" customWidth="1"/>
    <col min="9" max="9" width="6.5703125" style="114" customWidth="1"/>
    <col min="10" max="14" width="7.42578125" style="114" customWidth="1"/>
    <col min="15" max="15" width="6.28515625" style="114" customWidth="1"/>
    <col min="16" max="16" width="7.7109375" style="114" customWidth="1"/>
    <col min="17" max="18" width="7.42578125" style="114" customWidth="1"/>
    <col min="19" max="19" width="8" style="114" customWidth="1"/>
    <col min="20" max="20" width="7.85546875" style="114" customWidth="1"/>
    <col min="21" max="21" width="2.85546875" style="114" customWidth="1"/>
    <col min="22" max="22" width="9.140625" style="114" customWidth="1"/>
    <col min="23" max="23" width="10.7109375" style="114" customWidth="1"/>
    <col min="24" max="24" width="6.28515625" style="114" customWidth="1"/>
    <col min="25" max="25" width="10.85546875" style="114" customWidth="1"/>
    <col min="26" max="27" width="7.42578125" style="114" customWidth="1"/>
    <col min="28" max="28" width="10.85546875" style="114" customWidth="1"/>
    <col min="29" max="29" width="7.85546875" style="114" customWidth="1"/>
    <col min="30" max="30" width="10.7109375" style="114" customWidth="1"/>
    <col min="31" max="16384" width="9.140625" style="114"/>
  </cols>
  <sheetData>
    <row r="1" spans="1:47" x14ac:dyDescent="0.2">
      <c r="G1" s="170">
        <v>20</v>
      </c>
      <c r="H1" s="170">
        <v>86</v>
      </c>
      <c r="I1" s="170">
        <v>46</v>
      </c>
      <c r="J1" s="170">
        <v>52</v>
      </c>
      <c r="K1" s="170">
        <v>52</v>
      </c>
      <c r="L1" s="170">
        <v>52</v>
      </c>
      <c r="M1" s="170">
        <v>52</v>
      </c>
      <c r="N1" s="170">
        <v>60</v>
      </c>
      <c r="O1" s="170">
        <v>52</v>
      </c>
      <c r="P1" s="170">
        <v>52</v>
      </c>
      <c r="Q1" s="170">
        <v>52</v>
      </c>
      <c r="R1" s="170">
        <v>52</v>
      </c>
      <c r="S1" s="170">
        <v>52</v>
      </c>
      <c r="T1" s="170">
        <v>52</v>
      </c>
      <c r="U1" s="170">
        <v>20</v>
      </c>
      <c r="V1" s="114">
        <f>SUM(G1:U1)</f>
        <v>752</v>
      </c>
      <c r="W1" s="114">
        <v>747</v>
      </c>
      <c r="AU1" s="114" t="s">
        <v>37</v>
      </c>
    </row>
    <row r="3" spans="1:47" x14ac:dyDescent="0.2">
      <c r="A3" s="114" t="s">
        <v>59</v>
      </c>
      <c r="N3" s="115"/>
      <c r="O3" s="115"/>
      <c r="P3" s="115"/>
      <c r="Q3" s="115"/>
      <c r="S3" s="115"/>
      <c r="T3" s="115"/>
      <c r="U3" s="115"/>
    </row>
    <row r="4" spans="1:47" x14ac:dyDescent="0.2">
      <c r="B4" s="114" t="s">
        <v>81</v>
      </c>
      <c r="C4" s="116" t="s">
        <v>80</v>
      </c>
      <c r="N4" s="117"/>
      <c r="O4" s="117"/>
      <c r="P4" s="117"/>
      <c r="Q4" s="117"/>
      <c r="S4" s="117"/>
      <c r="T4" s="117"/>
      <c r="U4" s="117"/>
      <c r="W4" s="115" t="s">
        <v>102</v>
      </c>
    </row>
    <row r="5" spans="1:47" x14ac:dyDescent="0.2">
      <c r="C5" s="114" t="s">
        <v>82</v>
      </c>
      <c r="D5" s="116" t="s">
        <v>84</v>
      </c>
      <c r="W5" s="117" t="s">
        <v>103</v>
      </c>
    </row>
    <row r="6" spans="1:47" x14ac:dyDescent="0.2">
      <c r="C6" s="114" t="s">
        <v>83</v>
      </c>
      <c r="D6" s="116" t="s">
        <v>85</v>
      </c>
    </row>
    <row r="7" spans="1:47" x14ac:dyDescent="0.2">
      <c r="B7" s="114" t="s">
        <v>86</v>
      </c>
      <c r="C7" s="114" t="s">
        <v>87</v>
      </c>
    </row>
    <row r="8" spans="1:47" x14ac:dyDescent="0.2">
      <c r="C8" s="114" t="s">
        <v>82</v>
      </c>
      <c r="D8" s="116" t="s">
        <v>88</v>
      </c>
    </row>
    <row r="9" spans="1:47" ht="15" x14ac:dyDescent="0.25">
      <c r="C9" s="114" t="s">
        <v>83</v>
      </c>
      <c r="D9" s="118" t="s">
        <v>89</v>
      </c>
      <c r="N9" s="38" t="s">
        <v>265</v>
      </c>
    </row>
    <row r="10" spans="1:47" ht="15" x14ac:dyDescent="0.25">
      <c r="C10" s="114" t="s">
        <v>90</v>
      </c>
      <c r="D10" s="118" t="s">
        <v>91</v>
      </c>
      <c r="N10" s="38" t="s">
        <v>264</v>
      </c>
    </row>
    <row r="11" spans="1:47" ht="15" customHeight="1" x14ac:dyDescent="0.25">
      <c r="C11" s="114" t="s">
        <v>92</v>
      </c>
      <c r="D11" s="114" t="s">
        <v>93</v>
      </c>
      <c r="N11" s="38" t="s">
        <v>266</v>
      </c>
    </row>
    <row r="12" spans="1:47" ht="15" customHeight="1" x14ac:dyDescent="0.2">
      <c r="AC12" s="185"/>
      <c r="AE12" s="186"/>
    </row>
    <row r="13" spans="1:47" ht="15" customHeight="1" x14ac:dyDescent="0.2">
      <c r="D13" s="120"/>
      <c r="E13" s="120"/>
      <c r="F13" s="120"/>
      <c r="G13" s="150"/>
      <c r="H13" s="151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69" t="s">
        <v>114</v>
      </c>
      <c r="U13" s="153"/>
      <c r="AC13" s="147"/>
    </row>
    <row r="14" spans="1:47" ht="15" customHeight="1" x14ac:dyDescent="0.2">
      <c r="D14" s="120"/>
      <c r="E14" s="120"/>
      <c r="F14" s="120"/>
      <c r="G14" s="154"/>
      <c r="T14" s="155" t="s">
        <v>140</v>
      </c>
      <c r="U14" s="156"/>
    </row>
    <row r="15" spans="1:47" ht="15" customHeight="1" x14ac:dyDescent="0.2">
      <c r="D15" s="120"/>
      <c r="E15" s="120"/>
      <c r="F15" s="120"/>
      <c r="G15" s="154"/>
      <c r="N15" s="116"/>
      <c r="U15" s="156"/>
      <c r="X15" s="221" t="s">
        <v>271</v>
      </c>
    </row>
    <row r="16" spans="1:47" ht="15" customHeight="1" x14ac:dyDescent="0.25">
      <c r="D16" s="120"/>
      <c r="E16" s="120"/>
      <c r="F16" s="120"/>
      <c r="G16" s="154"/>
      <c r="H16" s="116" t="s">
        <v>153</v>
      </c>
      <c r="N16" s="116" t="s">
        <v>156</v>
      </c>
      <c r="U16" s="156"/>
      <c r="W16"/>
      <c r="X16" s="75" t="s">
        <v>270</v>
      </c>
      <c r="Y16"/>
      <c r="Z16"/>
      <c r="AA16"/>
      <c r="AB16"/>
    </row>
    <row r="17" spans="4:37" ht="15" customHeight="1" x14ac:dyDescent="0.25">
      <c r="D17" s="120"/>
      <c r="E17" s="120"/>
      <c r="F17" s="120"/>
      <c r="G17" s="154"/>
      <c r="H17" s="116" t="s">
        <v>152</v>
      </c>
      <c r="N17" s="116" t="s">
        <v>260</v>
      </c>
      <c r="U17" s="156"/>
      <c r="W17"/>
      <c r="X17"/>
      <c r="Y17"/>
      <c r="Z17"/>
      <c r="AA17"/>
      <c r="AB17"/>
      <c r="AI17" s="114" t="s">
        <v>37</v>
      </c>
    </row>
    <row r="18" spans="4:37" ht="15" customHeight="1" x14ac:dyDescent="0.25">
      <c r="D18" s="120"/>
      <c r="E18" s="120"/>
      <c r="F18" s="120"/>
      <c r="G18" s="154"/>
      <c r="H18" s="116" t="s">
        <v>151</v>
      </c>
      <c r="N18" s="116" t="s">
        <v>158</v>
      </c>
      <c r="U18" s="156"/>
      <c r="W18"/>
      <c r="X18" s="116" t="s">
        <v>272</v>
      </c>
      <c r="Z18"/>
      <c r="AA18"/>
      <c r="AB18"/>
    </row>
    <row r="19" spans="4:37" ht="15" customHeight="1" x14ac:dyDescent="0.25">
      <c r="D19" s="120"/>
      <c r="G19" s="154"/>
      <c r="H19" s="116" t="s">
        <v>146</v>
      </c>
      <c r="N19" s="116" t="s">
        <v>159</v>
      </c>
      <c r="U19" s="156"/>
      <c r="W19"/>
      <c r="X19" s="116" t="s">
        <v>273</v>
      </c>
    </row>
    <row r="20" spans="4:37" ht="15" customHeight="1" x14ac:dyDescent="0.25">
      <c r="D20" s="120"/>
      <c r="G20" s="154"/>
      <c r="H20" s="116" t="s">
        <v>147</v>
      </c>
      <c r="N20" s="116" t="s">
        <v>201</v>
      </c>
      <c r="U20" s="156"/>
      <c r="W20"/>
      <c r="X20" s="116" t="s">
        <v>274</v>
      </c>
    </row>
    <row r="21" spans="4:37" ht="15" customHeight="1" x14ac:dyDescent="0.25">
      <c r="D21" s="120"/>
      <c r="G21" s="154"/>
      <c r="H21" s="116" t="s">
        <v>148</v>
      </c>
      <c r="N21" s="114" t="s">
        <v>158</v>
      </c>
      <c r="U21" s="156"/>
      <c r="W21"/>
      <c r="X21" s="116" t="s">
        <v>275</v>
      </c>
    </row>
    <row r="22" spans="4:37" ht="15" customHeight="1" x14ac:dyDescent="0.25">
      <c r="D22" s="120"/>
      <c r="G22" s="154"/>
      <c r="H22" s="116" t="s">
        <v>155</v>
      </c>
      <c r="U22" s="156"/>
      <c r="W22"/>
      <c r="X22" s="116" t="s">
        <v>276</v>
      </c>
    </row>
    <row r="23" spans="4:37" ht="15" customHeight="1" x14ac:dyDescent="0.25">
      <c r="D23" s="120"/>
      <c r="G23" s="154"/>
      <c r="H23" s="116" t="s">
        <v>154</v>
      </c>
      <c r="O23" s="116" t="s">
        <v>149</v>
      </c>
      <c r="U23" s="156"/>
      <c r="W23"/>
      <c r="X23" s="116" t="s">
        <v>277</v>
      </c>
      <c r="Z23" s="120"/>
      <c r="AA23" s="120"/>
    </row>
    <row r="24" spans="4:37" ht="15" customHeight="1" x14ac:dyDescent="0.25">
      <c r="D24" s="120"/>
      <c r="G24" s="154"/>
      <c r="H24" s="116"/>
      <c r="O24" s="116" t="s">
        <v>182</v>
      </c>
      <c r="U24" s="156"/>
      <c r="W24"/>
      <c r="X24" s="116" t="s">
        <v>278</v>
      </c>
    </row>
    <row r="25" spans="4:37" ht="15" customHeight="1" x14ac:dyDescent="0.2">
      <c r="D25" s="120"/>
      <c r="G25" s="154"/>
      <c r="H25" s="167" t="s">
        <v>179</v>
      </c>
      <c r="O25" s="116" t="s">
        <v>200</v>
      </c>
      <c r="U25" s="156"/>
    </row>
    <row r="26" spans="4:37" ht="15" customHeight="1" x14ac:dyDescent="0.2">
      <c r="D26" s="120"/>
      <c r="G26" s="154"/>
      <c r="H26" s="167" t="s">
        <v>180</v>
      </c>
      <c r="O26" s="116" t="s">
        <v>203</v>
      </c>
      <c r="U26" s="156"/>
    </row>
    <row r="27" spans="4:37" ht="15" customHeight="1" x14ac:dyDescent="0.2">
      <c r="D27" s="120"/>
      <c r="G27" s="154"/>
      <c r="H27" s="122" t="s">
        <v>116</v>
      </c>
      <c r="I27" s="123" t="s">
        <v>107</v>
      </c>
      <c r="O27" s="116" t="s">
        <v>183</v>
      </c>
      <c r="U27" s="156"/>
    </row>
    <row r="28" spans="4:37" ht="15" customHeight="1" x14ac:dyDescent="0.2">
      <c r="D28" s="120"/>
      <c r="G28" s="154"/>
      <c r="H28" s="149"/>
      <c r="I28" s="126"/>
      <c r="J28" s="163" t="s">
        <v>131</v>
      </c>
      <c r="K28" s="163" t="s">
        <v>131</v>
      </c>
      <c r="L28" s="163" t="s">
        <v>131</v>
      </c>
      <c r="O28" s="116" t="s">
        <v>202</v>
      </c>
      <c r="U28" s="156"/>
      <c r="AF28" s="150"/>
      <c r="AG28" s="152"/>
      <c r="AH28" s="188">
        <v>1.1499999999999999</v>
      </c>
      <c r="AI28" s="190" t="s">
        <v>177</v>
      </c>
      <c r="AJ28" s="152"/>
      <c r="AK28" s="153"/>
    </row>
    <row r="29" spans="4:37" ht="15" customHeight="1" x14ac:dyDescent="0.2">
      <c r="D29" s="120"/>
      <c r="G29" s="154"/>
      <c r="H29" s="149" t="s">
        <v>124</v>
      </c>
      <c r="I29" s="126"/>
      <c r="J29" s="127" t="s">
        <v>74</v>
      </c>
      <c r="K29" s="127" t="s">
        <v>73</v>
      </c>
      <c r="L29" s="128" t="s">
        <v>71</v>
      </c>
      <c r="U29" s="156"/>
      <c r="AF29" s="154"/>
      <c r="AG29" s="114" t="s">
        <v>176</v>
      </c>
      <c r="AH29" s="187">
        <f t="shared" ref="AH29:AH35" si="0">AH30/AH$28</f>
        <v>0.37593703992309258</v>
      </c>
      <c r="AK29" s="156"/>
    </row>
    <row r="30" spans="4:37" ht="15" customHeight="1" x14ac:dyDescent="0.25">
      <c r="D30" s="120"/>
      <c r="G30" s="154"/>
      <c r="H30" s="129" t="s">
        <v>96</v>
      </c>
      <c r="I30" s="148" t="s">
        <v>121</v>
      </c>
      <c r="J30" s="164">
        <v>40</v>
      </c>
      <c r="K30" s="130">
        <v>70</v>
      </c>
      <c r="L30" s="131">
        <v>337</v>
      </c>
      <c r="O30" s="243"/>
      <c r="P30" s="104"/>
      <c r="Q30" s="244">
        <v>1.1499999999999999</v>
      </c>
      <c r="R30" s="245" t="s">
        <v>177</v>
      </c>
      <c r="S30" s="104"/>
      <c r="T30" s="103"/>
      <c r="U30" s="156"/>
      <c r="AF30" s="154"/>
      <c r="AG30" s="191" t="s">
        <v>175</v>
      </c>
      <c r="AH30" s="192">
        <f t="shared" si="0"/>
        <v>0.43232759591155645</v>
      </c>
      <c r="AK30" s="156"/>
    </row>
    <row r="31" spans="4:37" ht="15" customHeight="1" x14ac:dyDescent="0.25">
      <c r="D31" s="120"/>
      <c r="G31" s="154"/>
      <c r="I31" s="148" t="s">
        <v>123</v>
      </c>
      <c r="J31" s="165">
        <v>65</v>
      </c>
      <c r="K31" s="131">
        <v>114</v>
      </c>
      <c r="L31" s="131">
        <v>548</v>
      </c>
      <c r="O31" s="171"/>
      <c r="P31" t="s">
        <v>176</v>
      </c>
      <c r="Q31" s="246" t="s">
        <v>184</v>
      </c>
      <c r="R31"/>
      <c r="S31"/>
      <c r="T31" s="101"/>
      <c r="U31" s="156"/>
      <c r="AF31" s="154"/>
      <c r="AG31" s="114" t="s">
        <v>174</v>
      </c>
      <c r="AH31" s="187">
        <f t="shared" si="0"/>
        <v>0.49717673529828987</v>
      </c>
      <c r="AK31" s="156"/>
    </row>
    <row r="32" spans="4:37" ht="15" customHeight="1" x14ac:dyDescent="0.25">
      <c r="D32" s="120"/>
      <c r="G32" s="154"/>
      <c r="I32" s="148"/>
      <c r="J32" s="165"/>
      <c r="K32" s="131"/>
      <c r="L32" s="131"/>
      <c r="O32" s="171"/>
      <c r="P32" s="247" t="s">
        <v>175</v>
      </c>
      <c r="Q32" s="248" t="s">
        <v>185</v>
      </c>
      <c r="R32"/>
      <c r="S32"/>
      <c r="T32" s="101"/>
      <c r="U32" s="156"/>
      <c r="AF32" s="154"/>
      <c r="AG32" s="114" t="s">
        <v>173</v>
      </c>
      <c r="AH32" s="187">
        <f t="shared" si="0"/>
        <v>0.57175324559303331</v>
      </c>
      <c r="AK32" s="156"/>
    </row>
    <row r="33" spans="4:37" ht="15" customHeight="1" x14ac:dyDescent="0.25">
      <c r="D33" s="120"/>
      <c r="G33" s="154"/>
      <c r="H33" s="129" t="s">
        <v>97</v>
      </c>
      <c r="I33" s="148" t="s">
        <v>126</v>
      </c>
      <c r="J33" s="165">
        <v>40</v>
      </c>
      <c r="K33" s="131">
        <v>74</v>
      </c>
      <c r="L33" s="131">
        <v>370</v>
      </c>
      <c r="O33" s="171"/>
      <c r="P33" t="s">
        <v>174</v>
      </c>
      <c r="Q33" s="246" t="s">
        <v>186</v>
      </c>
      <c r="R33"/>
      <c r="S33"/>
      <c r="T33" s="101"/>
      <c r="U33" s="156"/>
      <c r="AF33" s="154"/>
      <c r="AG33" s="191" t="s">
        <v>172</v>
      </c>
      <c r="AH33" s="192">
        <f t="shared" si="0"/>
        <v>0.65751623243198831</v>
      </c>
      <c r="AK33" s="156"/>
    </row>
    <row r="34" spans="4:37" ht="15" customHeight="1" x14ac:dyDescent="0.25">
      <c r="D34" s="120"/>
      <c r="G34" s="154"/>
      <c r="I34" s="148" t="s">
        <v>125</v>
      </c>
      <c r="J34" s="164">
        <v>65</v>
      </c>
      <c r="K34" s="130">
        <v>119</v>
      </c>
      <c r="L34" s="131">
        <v>596</v>
      </c>
      <c r="O34" s="171"/>
      <c r="P34" t="s">
        <v>173</v>
      </c>
      <c r="Q34" s="246" t="s">
        <v>187</v>
      </c>
      <c r="R34"/>
      <c r="S34"/>
      <c r="T34" s="101"/>
      <c r="U34" s="156"/>
      <c r="AF34" s="154"/>
      <c r="AG34" s="114" t="s">
        <v>171</v>
      </c>
      <c r="AH34" s="187">
        <f t="shared" si="0"/>
        <v>0.7561436672967865</v>
      </c>
      <c r="AK34" s="156"/>
    </row>
    <row r="35" spans="4:37" ht="15" customHeight="1" x14ac:dyDescent="0.25">
      <c r="D35" s="120"/>
      <c r="G35" s="154"/>
      <c r="I35" s="148"/>
      <c r="J35" s="165"/>
      <c r="K35" s="131"/>
      <c r="L35" s="131"/>
      <c r="O35" s="171"/>
      <c r="P35" s="247" t="s">
        <v>172</v>
      </c>
      <c r="Q35" s="249" t="s">
        <v>281</v>
      </c>
      <c r="R35"/>
      <c r="S35"/>
      <c r="T35" s="101"/>
      <c r="U35" s="156"/>
      <c r="AF35" s="154"/>
      <c r="AG35" s="114" t="s">
        <v>170</v>
      </c>
      <c r="AH35" s="187">
        <f t="shared" si="0"/>
        <v>0.86956521739130443</v>
      </c>
      <c r="AK35" s="156"/>
    </row>
    <row r="36" spans="4:37" ht="15" customHeight="1" x14ac:dyDescent="0.25">
      <c r="D36" s="120"/>
      <c r="G36" s="154"/>
      <c r="H36" s="129" t="s">
        <v>98</v>
      </c>
      <c r="I36" s="148" t="s">
        <v>127</v>
      </c>
      <c r="J36" s="165">
        <v>40</v>
      </c>
      <c r="K36" s="131">
        <v>77</v>
      </c>
      <c r="L36" s="131">
        <v>403</v>
      </c>
      <c r="O36" s="171"/>
      <c r="P36" t="s">
        <v>171</v>
      </c>
      <c r="Q36" s="246" t="s">
        <v>188</v>
      </c>
      <c r="R36"/>
      <c r="S36"/>
      <c r="T36" s="101"/>
      <c r="U36" s="156"/>
      <c r="AF36" s="154"/>
      <c r="AG36" s="191" t="s">
        <v>141</v>
      </c>
      <c r="AH36" s="194">
        <v>1</v>
      </c>
      <c r="AK36" s="156"/>
    </row>
    <row r="37" spans="4:37" ht="15" customHeight="1" x14ac:dyDescent="0.25">
      <c r="D37" s="120"/>
      <c r="G37" s="154"/>
      <c r="I37" s="148" t="s">
        <v>128</v>
      </c>
      <c r="J37" s="165">
        <v>65</v>
      </c>
      <c r="K37" s="131">
        <v>126</v>
      </c>
      <c r="L37" s="131">
        <v>656</v>
      </c>
      <c r="O37" s="171"/>
      <c r="P37" t="s">
        <v>170</v>
      </c>
      <c r="Q37" s="246" t="s">
        <v>189</v>
      </c>
      <c r="R37"/>
      <c r="S37"/>
      <c r="T37" s="101"/>
      <c r="U37" s="156"/>
      <c r="AF37" s="154"/>
      <c r="AG37" s="114" t="s">
        <v>163</v>
      </c>
      <c r="AH37" s="187">
        <f t="shared" ref="AH37:AH43" si="1">AH36*AH$28</f>
        <v>1.1499999999999999</v>
      </c>
      <c r="AK37" s="156"/>
    </row>
    <row r="38" spans="4:37" ht="15" customHeight="1" x14ac:dyDescent="0.25">
      <c r="D38" s="120"/>
      <c r="G38" s="154"/>
      <c r="H38"/>
      <c r="I38" s="148"/>
      <c r="J38" s="164"/>
      <c r="K38" s="130"/>
      <c r="L38" s="131"/>
      <c r="O38" s="171"/>
      <c r="P38" s="250" t="s">
        <v>141</v>
      </c>
      <c r="Q38" s="251" t="s">
        <v>190</v>
      </c>
      <c r="R38"/>
      <c r="S38"/>
      <c r="T38" s="101"/>
      <c r="U38" s="156"/>
      <c r="AF38" s="154"/>
      <c r="AG38" s="114" t="s">
        <v>164</v>
      </c>
      <c r="AH38" s="187">
        <f t="shared" si="1"/>
        <v>1.3224999999999998</v>
      </c>
      <c r="AJ38" s="193" t="s">
        <v>178</v>
      </c>
      <c r="AK38" s="156"/>
    </row>
    <row r="39" spans="4:37" ht="15" customHeight="1" x14ac:dyDescent="0.25">
      <c r="D39" s="120"/>
      <c r="G39" s="154"/>
      <c r="H39" s="129" t="s">
        <v>99</v>
      </c>
      <c r="I39" s="148" t="s">
        <v>133</v>
      </c>
      <c r="J39" s="165">
        <v>40</v>
      </c>
      <c r="K39" s="131">
        <v>83</v>
      </c>
      <c r="L39" s="131">
        <v>452</v>
      </c>
      <c r="O39" s="171"/>
      <c r="P39" t="s">
        <v>163</v>
      </c>
      <c r="Q39" s="246" t="s">
        <v>191</v>
      </c>
      <c r="R39"/>
      <c r="S39"/>
      <c r="T39" s="101"/>
      <c r="U39" s="156"/>
      <c r="AF39" s="154"/>
      <c r="AG39" s="191" t="s">
        <v>165</v>
      </c>
      <c r="AH39" s="192">
        <f t="shared" si="1"/>
        <v>1.5208749999999995</v>
      </c>
      <c r="AJ39" s="114">
        <v>1.52</v>
      </c>
      <c r="AK39" s="156"/>
    </row>
    <row r="40" spans="4:37" ht="15" customHeight="1" x14ac:dyDescent="0.25">
      <c r="D40" s="120"/>
      <c r="G40" s="154"/>
      <c r="I40" s="148" t="s">
        <v>129</v>
      </c>
      <c r="J40" s="165">
        <v>65</v>
      </c>
      <c r="K40" s="131">
        <v>132</v>
      </c>
      <c r="L40" s="131">
        <v>723</v>
      </c>
      <c r="O40" s="171"/>
      <c r="P40" t="s">
        <v>164</v>
      </c>
      <c r="Q40" s="246" t="s">
        <v>192</v>
      </c>
      <c r="R40"/>
      <c r="S40"/>
      <c r="T40" s="101"/>
      <c r="U40" s="156"/>
      <c r="AF40" s="154"/>
      <c r="AG40" s="114" t="s">
        <v>166</v>
      </c>
      <c r="AH40" s="187">
        <f t="shared" si="1"/>
        <v>1.7490062499999994</v>
      </c>
      <c r="AK40" s="156"/>
    </row>
    <row r="41" spans="4:37" ht="15" customHeight="1" x14ac:dyDescent="0.25">
      <c r="D41" s="120"/>
      <c r="G41" s="154"/>
      <c r="H41"/>
      <c r="I41" s="148"/>
      <c r="J41" s="165"/>
      <c r="K41" s="131"/>
      <c r="L41" s="131"/>
      <c r="O41" s="171"/>
      <c r="P41" s="247" t="s">
        <v>165</v>
      </c>
      <c r="Q41" s="249" t="s">
        <v>282</v>
      </c>
      <c r="R41"/>
      <c r="S41"/>
      <c r="T41" s="101"/>
      <c r="U41" s="156"/>
      <c r="AF41" s="154"/>
      <c r="AG41" s="114" t="s">
        <v>167</v>
      </c>
      <c r="AH41" s="187">
        <f t="shared" si="1"/>
        <v>2.0113571874999994</v>
      </c>
      <c r="AK41" s="156"/>
    </row>
    <row r="42" spans="4:37" ht="15" customHeight="1" x14ac:dyDescent="0.25">
      <c r="D42" s="120"/>
      <c r="G42" s="154"/>
      <c r="H42" s="129" t="s">
        <v>130</v>
      </c>
      <c r="I42" s="148" t="s">
        <v>122</v>
      </c>
      <c r="J42" s="165">
        <v>40</v>
      </c>
      <c r="K42" s="131">
        <v>88</v>
      </c>
      <c r="L42" s="131">
        <v>506</v>
      </c>
      <c r="O42" s="171"/>
      <c r="P42" t="s">
        <v>166</v>
      </c>
      <c r="Q42" s="246" t="s">
        <v>193</v>
      </c>
      <c r="R42"/>
      <c r="S42"/>
      <c r="T42" s="101"/>
      <c r="U42" s="156"/>
      <c r="AF42" s="154"/>
      <c r="AG42" s="191" t="s">
        <v>168</v>
      </c>
      <c r="AH42" s="192">
        <f t="shared" si="1"/>
        <v>2.3130607656249991</v>
      </c>
      <c r="AK42" s="156"/>
    </row>
    <row r="43" spans="4:37" ht="15" customHeight="1" x14ac:dyDescent="0.25">
      <c r="D43" s="120"/>
      <c r="G43" s="154"/>
      <c r="I43" s="148" t="s">
        <v>132</v>
      </c>
      <c r="J43" s="166">
        <v>65</v>
      </c>
      <c r="K43" s="146">
        <v>143</v>
      </c>
      <c r="L43" s="146">
        <v>819</v>
      </c>
      <c r="O43" s="171"/>
      <c r="P43" t="s">
        <v>167</v>
      </c>
      <c r="Q43" s="246" t="s">
        <v>194</v>
      </c>
      <c r="R43"/>
      <c r="S43"/>
      <c r="T43" s="101"/>
      <c r="U43" s="156"/>
      <c r="AF43" s="159"/>
      <c r="AG43" s="160" t="s">
        <v>169</v>
      </c>
      <c r="AH43" s="189">
        <f t="shared" si="1"/>
        <v>2.6600198804687487</v>
      </c>
      <c r="AI43" s="160"/>
      <c r="AJ43" s="160"/>
      <c r="AK43" s="161"/>
    </row>
    <row r="44" spans="4:37" ht="15" customHeight="1" x14ac:dyDescent="0.25">
      <c r="D44" s="120"/>
      <c r="G44" s="154"/>
      <c r="O44" s="171"/>
      <c r="P44" s="247" t="s">
        <v>168</v>
      </c>
      <c r="Q44" s="248" t="s">
        <v>195</v>
      </c>
      <c r="R44"/>
      <c r="S44"/>
      <c r="T44" s="101"/>
      <c r="U44" s="156"/>
    </row>
    <row r="45" spans="4:37" ht="15" customHeight="1" x14ac:dyDescent="0.25">
      <c r="D45" s="120"/>
      <c r="G45" s="154"/>
      <c r="O45" s="172"/>
      <c r="P45" s="173" t="s">
        <v>169</v>
      </c>
      <c r="Q45" s="252" t="s">
        <v>196</v>
      </c>
      <c r="R45" s="173"/>
      <c r="S45" s="173"/>
      <c r="T45" s="175"/>
      <c r="U45" s="156"/>
    </row>
    <row r="46" spans="4:37" ht="15" customHeight="1" x14ac:dyDescent="0.2">
      <c r="D46" s="120"/>
      <c r="G46" s="154"/>
      <c r="H46" s="167" t="s">
        <v>179</v>
      </c>
      <c r="U46" s="156"/>
    </row>
    <row r="47" spans="4:37" ht="15" customHeight="1" x14ac:dyDescent="0.2">
      <c r="D47" s="120"/>
      <c r="G47" s="154"/>
      <c r="H47" s="167" t="s">
        <v>181</v>
      </c>
      <c r="U47" s="156"/>
    </row>
    <row r="48" spans="4:37" ht="15" customHeight="1" x14ac:dyDescent="0.2">
      <c r="D48" s="120"/>
      <c r="G48" s="154"/>
      <c r="H48" s="122" t="s">
        <v>116</v>
      </c>
      <c r="I48" s="123" t="s">
        <v>107</v>
      </c>
      <c r="U48" s="156"/>
    </row>
    <row r="49" spans="4:35" ht="15" customHeight="1" x14ac:dyDescent="0.25">
      <c r="F49" s="147"/>
      <c r="G49" s="154"/>
      <c r="H49" s="162"/>
      <c r="I49" s="126"/>
      <c r="J49" s="163" t="s">
        <v>131</v>
      </c>
      <c r="K49" s="163" t="s">
        <v>131</v>
      </c>
      <c r="L49" s="163" t="s">
        <v>131</v>
      </c>
      <c r="M49" s="163" t="s">
        <v>131</v>
      </c>
      <c r="O49" s="116" t="s">
        <v>198</v>
      </c>
      <c r="U49" s="156"/>
      <c r="W49"/>
      <c r="X49" s="3">
        <v>13</v>
      </c>
      <c r="Y49" s="219">
        <f>Y71+Y$59</f>
        <v>1.5399999999999991</v>
      </c>
      <c r="Z49" s="3">
        <f>Z$60*Y49</f>
        <v>927.07999999999947</v>
      </c>
      <c r="AA49" s="3"/>
      <c r="AB49" s="82"/>
      <c r="AC49"/>
      <c r="AD49"/>
      <c r="AE49"/>
      <c r="AF49"/>
      <c r="AG49"/>
      <c r="AH49"/>
      <c r="AI49"/>
    </row>
    <row r="50" spans="4:35" ht="15" customHeight="1" x14ac:dyDescent="0.25">
      <c r="D50" s="120"/>
      <c r="E50" s="121">
        <v>1.1499999999999999</v>
      </c>
      <c r="F50" s="124"/>
      <c r="G50" s="154"/>
      <c r="H50" s="162" t="s">
        <v>120</v>
      </c>
      <c r="I50" s="126"/>
      <c r="J50" s="127" t="s">
        <v>74</v>
      </c>
      <c r="K50" s="127" t="s">
        <v>73</v>
      </c>
      <c r="L50" s="127" t="s">
        <v>72</v>
      </c>
      <c r="M50" s="128" t="s">
        <v>71</v>
      </c>
      <c r="O50" s="116" t="s">
        <v>205</v>
      </c>
      <c r="U50" s="156"/>
      <c r="W50"/>
      <c r="X50" s="3">
        <v>14</v>
      </c>
      <c r="Y50" s="219">
        <f>Y49+Y$59</f>
        <v>1.5849999999999991</v>
      </c>
      <c r="Z50" s="3">
        <f>Z$60*Y50</f>
        <v>954.16999999999939</v>
      </c>
      <c r="AA50" s="120"/>
      <c r="AB50"/>
      <c r="AC50"/>
      <c r="AD50"/>
      <c r="AE50"/>
      <c r="AF50"/>
      <c r="AG50"/>
      <c r="AH50"/>
      <c r="AI50"/>
    </row>
    <row r="51" spans="4:35" ht="15" customHeight="1" x14ac:dyDescent="0.25">
      <c r="D51" s="120">
        <v>1</v>
      </c>
      <c r="E51" s="124">
        <v>0.497</v>
      </c>
      <c r="F51" s="119"/>
      <c r="G51" s="154"/>
      <c r="I51" s="148" t="s">
        <v>113</v>
      </c>
      <c r="J51" s="130">
        <v>24</v>
      </c>
      <c r="K51" s="130">
        <v>52</v>
      </c>
      <c r="L51" s="131">
        <v>204</v>
      </c>
      <c r="M51" s="165">
        <v>299.3</v>
      </c>
      <c r="O51" s="116" t="s">
        <v>199</v>
      </c>
      <c r="U51" s="156"/>
      <c r="W51"/>
      <c r="AD51"/>
      <c r="AE51"/>
      <c r="AF51"/>
      <c r="AG51"/>
      <c r="AH51"/>
      <c r="AI51"/>
    </row>
    <row r="52" spans="4:35" ht="15" customHeight="1" x14ac:dyDescent="0.25">
      <c r="D52" s="120">
        <v>2</v>
      </c>
      <c r="E52" s="119">
        <f>E51*E$50</f>
        <v>0.57155</v>
      </c>
      <c r="F52" s="119"/>
      <c r="G52" s="154"/>
      <c r="I52" s="148" t="s">
        <v>109</v>
      </c>
      <c r="J52" s="131">
        <v>27</v>
      </c>
      <c r="K52" s="131">
        <v>60</v>
      </c>
      <c r="L52" s="131">
        <v>235</v>
      </c>
      <c r="M52" s="165">
        <v>344</v>
      </c>
      <c r="U52" s="157"/>
      <c r="W52"/>
      <c r="X52"/>
      <c r="Y52" s="82" t="s">
        <v>142</v>
      </c>
      <c r="Z52"/>
      <c r="AA52"/>
      <c r="AD52"/>
      <c r="AE52"/>
      <c r="AF52"/>
      <c r="AG52"/>
      <c r="AH52"/>
      <c r="AI52"/>
    </row>
    <row r="53" spans="4:35" ht="15" customHeight="1" x14ac:dyDescent="0.25">
      <c r="D53" s="120">
        <v>3</v>
      </c>
      <c r="E53" s="119">
        <f>E52*E$50</f>
        <v>0.65728249999999999</v>
      </c>
      <c r="F53" s="119"/>
      <c r="G53" s="154"/>
      <c r="I53" s="148" t="s">
        <v>108</v>
      </c>
      <c r="J53" s="131">
        <v>32</v>
      </c>
      <c r="K53" s="131">
        <v>69</v>
      </c>
      <c r="L53" s="131">
        <v>270</v>
      </c>
      <c r="M53" s="165">
        <v>395.6</v>
      </c>
      <c r="O53" s="116" t="s">
        <v>261</v>
      </c>
      <c r="U53" s="157"/>
      <c r="W53"/>
      <c r="X53"/>
      <c r="Y53" t="s">
        <v>143</v>
      </c>
      <c r="Z53" s="82"/>
      <c r="AA53"/>
      <c r="AD53"/>
      <c r="AE53"/>
      <c r="AF53"/>
      <c r="AG53"/>
      <c r="AH53"/>
      <c r="AI53"/>
    </row>
    <row r="54" spans="4:35" ht="15" customHeight="1" x14ac:dyDescent="0.25">
      <c r="D54" s="120">
        <v>4</v>
      </c>
      <c r="E54" s="119">
        <f>E53*E$50</f>
        <v>0.75587487499999995</v>
      </c>
      <c r="F54" s="119"/>
      <c r="G54" s="154"/>
      <c r="I54" s="148" t="s">
        <v>110</v>
      </c>
      <c r="J54" s="131">
        <v>36</v>
      </c>
      <c r="K54" s="131">
        <v>79</v>
      </c>
      <c r="L54" s="131">
        <v>311</v>
      </c>
      <c r="M54" s="165">
        <v>455.2</v>
      </c>
      <c r="O54" s="116" t="s">
        <v>258</v>
      </c>
      <c r="U54" s="157"/>
      <c r="W54"/>
      <c r="X54"/>
      <c r="Y54"/>
      <c r="Z54"/>
      <c r="AA54"/>
      <c r="AD54"/>
      <c r="AE54"/>
      <c r="AF54"/>
      <c r="AG54"/>
      <c r="AH54"/>
      <c r="AI54"/>
    </row>
    <row r="55" spans="4:35" ht="15" customHeight="1" x14ac:dyDescent="0.25">
      <c r="D55" s="120">
        <v>5</v>
      </c>
      <c r="E55" s="119">
        <f>E54*E$50</f>
        <v>0.86925610624999983</v>
      </c>
      <c r="F55" s="119"/>
      <c r="G55" s="154"/>
      <c r="I55" s="148" t="s">
        <v>111</v>
      </c>
      <c r="J55" s="131">
        <v>42</v>
      </c>
      <c r="K55" s="131">
        <v>91</v>
      </c>
      <c r="L55" s="131">
        <v>358</v>
      </c>
      <c r="M55" s="165">
        <v>523.29999999999995</v>
      </c>
      <c r="O55" s="116" t="s">
        <v>259</v>
      </c>
      <c r="U55" s="157"/>
      <c r="W55"/>
      <c r="X55"/>
      <c r="Y55"/>
      <c r="Z55"/>
      <c r="AA55"/>
      <c r="AD55"/>
      <c r="AE55"/>
      <c r="AF55"/>
      <c r="AG55"/>
      <c r="AH55"/>
      <c r="AI55"/>
    </row>
    <row r="56" spans="4:35" ht="15" customHeight="1" x14ac:dyDescent="0.25">
      <c r="D56" s="120">
        <v>6</v>
      </c>
      <c r="E56" s="119">
        <f>E55*E$50</f>
        <v>0.99964452218749977</v>
      </c>
      <c r="F56" s="119"/>
      <c r="G56" s="154"/>
      <c r="I56" s="148" t="s">
        <v>112</v>
      </c>
      <c r="J56" s="146">
        <v>48</v>
      </c>
      <c r="K56" s="146">
        <v>105</v>
      </c>
      <c r="L56" s="146">
        <v>411</v>
      </c>
      <c r="M56" s="166">
        <v>602.20000000000005</v>
      </c>
      <c r="O56" s="116" t="s">
        <v>207</v>
      </c>
      <c r="U56" s="157"/>
      <c r="W56"/>
      <c r="AD56"/>
      <c r="AE56"/>
      <c r="AF56"/>
      <c r="AG56"/>
      <c r="AH56"/>
      <c r="AI56"/>
    </row>
    <row r="57" spans="4:35" ht="15" customHeight="1" x14ac:dyDescent="0.25">
      <c r="D57" s="120"/>
      <c r="G57" s="154"/>
      <c r="J57" s="134"/>
      <c r="K57" s="134"/>
      <c r="L57" s="135"/>
      <c r="M57" s="136"/>
      <c r="O57" s="116" t="s">
        <v>262</v>
      </c>
      <c r="U57" s="158"/>
      <c r="W57"/>
      <c r="X57" s="224"/>
      <c r="Y57" s="225" t="s">
        <v>267</v>
      </c>
      <c r="Z57" s="276" t="s">
        <v>283</v>
      </c>
      <c r="AA57" s="225"/>
      <c r="AB57" s="225" t="s">
        <v>267</v>
      </c>
      <c r="AC57" s="277" t="s">
        <v>283</v>
      </c>
    </row>
    <row r="58" spans="4:35" ht="15" customHeight="1" x14ac:dyDescent="0.25">
      <c r="D58" s="120"/>
      <c r="G58" s="154"/>
      <c r="H58" s="162" t="s">
        <v>99</v>
      </c>
      <c r="I58" s="126"/>
      <c r="J58" s="127" t="s">
        <v>74</v>
      </c>
      <c r="K58" s="127" t="s">
        <v>73</v>
      </c>
      <c r="L58" s="127" t="s">
        <v>72</v>
      </c>
      <c r="M58" s="128" t="s">
        <v>71</v>
      </c>
      <c r="O58" s="116"/>
      <c r="U58" s="158"/>
      <c r="W58"/>
      <c r="X58" s="226"/>
      <c r="Y58" s="91" t="s">
        <v>268</v>
      </c>
      <c r="Z58" s="222" t="s">
        <v>269</v>
      </c>
      <c r="AA58" s="91"/>
      <c r="AB58" s="91" t="s">
        <v>268</v>
      </c>
      <c r="AC58" s="223" t="s">
        <v>269</v>
      </c>
    </row>
    <row r="59" spans="4:35" ht="15" customHeight="1" x14ac:dyDescent="0.25">
      <c r="D59" s="120"/>
      <c r="G59" s="154"/>
      <c r="I59" s="148" t="s">
        <v>113</v>
      </c>
      <c r="J59" s="130">
        <v>26.8</v>
      </c>
      <c r="K59" s="130">
        <v>54.8</v>
      </c>
      <c r="L59" s="131">
        <v>204.4</v>
      </c>
      <c r="M59" s="165">
        <v>299.3</v>
      </c>
      <c r="O59" s="253" t="s">
        <v>221</v>
      </c>
      <c r="P59" s="254" t="s">
        <v>222</v>
      </c>
      <c r="Q59" s="255" t="s">
        <v>221</v>
      </c>
      <c r="R59" s="255" t="s">
        <v>221</v>
      </c>
      <c r="S59" s="254" t="s">
        <v>222</v>
      </c>
      <c r="T59" s="256" t="s">
        <v>221</v>
      </c>
      <c r="U59" s="158"/>
      <c r="W59"/>
      <c r="X59" s="229"/>
      <c r="Y59" s="230">
        <v>4.4999999999999998E-2</v>
      </c>
      <c r="Z59" s="231"/>
      <c r="AA59" s="232"/>
      <c r="AB59" s="230">
        <v>4.4999999999999998E-2</v>
      </c>
      <c r="AC59" s="233"/>
    </row>
    <row r="60" spans="4:35" ht="15" customHeight="1" x14ac:dyDescent="0.25">
      <c r="D60" s="120"/>
      <c r="G60" s="154"/>
      <c r="I60" s="148" t="s">
        <v>109</v>
      </c>
      <c r="J60" s="131">
        <v>30.8</v>
      </c>
      <c r="K60" s="131">
        <v>63</v>
      </c>
      <c r="L60" s="131">
        <v>235.3</v>
      </c>
      <c r="M60" s="165">
        <v>344.4</v>
      </c>
      <c r="O60" s="264" t="s">
        <v>209</v>
      </c>
      <c r="P60" s="257">
        <v>1</v>
      </c>
      <c r="Q60" s="278">
        <v>602</v>
      </c>
      <c r="R60" s="267" t="s">
        <v>209</v>
      </c>
      <c r="S60" s="257">
        <v>1</v>
      </c>
      <c r="T60" s="282">
        <v>602</v>
      </c>
      <c r="U60" s="158"/>
      <c r="W60"/>
      <c r="X60" s="269">
        <v>1</v>
      </c>
      <c r="Y60" s="235">
        <v>0.99999999999999989</v>
      </c>
      <c r="Z60" s="236">
        <v>602</v>
      </c>
      <c r="AA60" s="270">
        <v>1</v>
      </c>
      <c r="AB60" s="235">
        <v>0.99999999999999989</v>
      </c>
      <c r="AC60" s="238">
        <v>602</v>
      </c>
    </row>
    <row r="61" spans="4:35" ht="15" customHeight="1" x14ac:dyDescent="0.25">
      <c r="G61" s="154"/>
      <c r="I61" s="148" t="s">
        <v>108</v>
      </c>
      <c r="J61" s="131">
        <v>35.4</v>
      </c>
      <c r="K61" s="131">
        <v>72.400000000000006</v>
      </c>
      <c r="L61" s="131">
        <v>270.3</v>
      </c>
      <c r="M61" s="165">
        <v>395.6</v>
      </c>
      <c r="O61" s="264" t="s">
        <v>210</v>
      </c>
      <c r="P61" s="258" t="s">
        <v>224</v>
      </c>
      <c r="Q61" s="279">
        <v>629.08999999999992</v>
      </c>
      <c r="R61" s="267" t="s">
        <v>210</v>
      </c>
      <c r="S61" s="258" t="s">
        <v>226</v>
      </c>
      <c r="T61" s="283">
        <v>574.90999999999985</v>
      </c>
      <c r="U61" s="158"/>
      <c r="W61"/>
      <c r="X61" s="227">
        <v>2</v>
      </c>
      <c r="Y61" s="234">
        <f t="shared" ref="Y61:Y71" si="2">Y60+Y$59</f>
        <v>1.0449999999999999</v>
      </c>
      <c r="Z61" s="237">
        <f t="shared" ref="Z61:Z71" si="3">Z$60*Y61</f>
        <v>629.08999999999992</v>
      </c>
      <c r="AA61" s="228">
        <v>2</v>
      </c>
      <c r="AB61" s="234">
        <f t="shared" ref="AB61:AB71" si="4">AB60-AB$59</f>
        <v>0.95499999999999985</v>
      </c>
      <c r="AC61" s="239">
        <f t="shared" ref="AC61:AC71" si="5">AC$60*AB61</f>
        <v>574.90999999999985</v>
      </c>
    </row>
    <row r="62" spans="4:35" ht="15" customHeight="1" x14ac:dyDescent="0.25">
      <c r="G62" s="154"/>
      <c r="I62" s="148" t="s">
        <v>110</v>
      </c>
      <c r="J62" s="131">
        <v>40.700000000000003</v>
      </c>
      <c r="K62" s="131">
        <v>83.3</v>
      </c>
      <c r="L62" s="131">
        <v>311</v>
      </c>
      <c r="M62" s="165">
        <v>455.2</v>
      </c>
      <c r="O62" s="264" t="s">
        <v>211</v>
      </c>
      <c r="P62" s="258">
        <v>1.0900000000000001</v>
      </c>
      <c r="Q62" s="279">
        <v>656.18</v>
      </c>
      <c r="R62" s="267" t="s">
        <v>211</v>
      </c>
      <c r="S62" s="258">
        <v>0.91</v>
      </c>
      <c r="T62" s="283">
        <v>547.81999999999994</v>
      </c>
      <c r="U62" s="158"/>
      <c r="W62"/>
      <c r="X62" s="227">
        <v>3</v>
      </c>
      <c r="Y62" s="234">
        <f t="shared" si="2"/>
        <v>1.0899999999999999</v>
      </c>
      <c r="Z62" s="237">
        <f t="shared" si="3"/>
        <v>656.18</v>
      </c>
      <c r="AA62" s="228">
        <v>3</v>
      </c>
      <c r="AB62" s="234">
        <f t="shared" si="4"/>
        <v>0.90999999999999981</v>
      </c>
      <c r="AC62" s="239">
        <f t="shared" si="5"/>
        <v>547.81999999999994</v>
      </c>
    </row>
    <row r="63" spans="4:35" ht="15" customHeight="1" x14ac:dyDescent="0.25">
      <c r="G63" s="154"/>
      <c r="I63" s="148" t="s">
        <v>111</v>
      </c>
      <c r="J63" s="131">
        <v>46.8</v>
      </c>
      <c r="K63" s="131">
        <v>95.8</v>
      </c>
      <c r="L63" s="131">
        <v>357.5</v>
      </c>
      <c r="M63" s="165">
        <v>523.29999999999995</v>
      </c>
      <c r="O63" s="264" t="s">
        <v>212</v>
      </c>
      <c r="P63" s="258" t="s">
        <v>230</v>
      </c>
      <c r="Q63" s="279">
        <v>683.26999999999987</v>
      </c>
      <c r="R63" s="268" t="s">
        <v>212</v>
      </c>
      <c r="S63" s="259" t="s">
        <v>279</v>
      </c>
      <c r="T63" s="284">
        <v>520.7299999999999</v>
      </c>
      <c r="U63" s="158"/>
      <c r="W63"/>
      <c r="X63" s="269">
        <v>4</v>
      </c>
      <c r="Y63" s="235">
        <f t="shared" si="2"/>
        <v>1.1349999999999998</v>
      </c>
      <c r="Z63" s="236">
        <f t="shared" si="3"/>
        <v>683.26999999999987</v>
      </c>
      <c r="AA63" s="270">
        <v>4</v>
      </c>
      <c r="AB63" s="235">
        <f t="shared" si="4"/>
        <v>0.86499999999999977</v>
      </c>
      <c r="AC63" s="238">
        <f t="shared" si="5"/>
        <v>520.7299999999999</v>
      </c>
    </row>
    <row r="64" spans="4:35" ht="15" customHeight="1" x14ac:dyDescent="0.25">
      <c r="G64" s="154"/>
      <c r="I64" s="148" t="s">
        <v>112</v>
      </c>
      <c r="J64" s="146">
        <v>53.9</v>
      </c>
      <c r="K64" s="146">
        <v>110.2</v>
      </c>
      <c r="L64" s="146">
        <v>411.3</v>
      </c>
      <c r="M64" s="166">
        <v>602.20000000000005</v>
      </c>
      <c r="O64" s="264" t="s">
        <v>213</v>
      </c>
      <c r="P64" s="258">
        <v>1.18</v>
      </c>
      <c r="Q64" s="279">
        <v>710.35999999999979</v>
      </c>
      <c r="R64" s="267" t="s">
        <v>213</v>
      </c>
      <c r="S64" s="258">
        <v>0.82</v>
      </c>
      <c r="T64" s="283">
        <v>493.63999999999982</v>
      </c>
      <c r="U64" s="158"/>
      <c r="W64"/>
      <c r="X64" s="227">
        <v>5</v>
      </c>
      <c r="Y64" s="234">
        <f t="shared" si="2"/>
        <v>1.1799999999999997</v>
      </c>
      <c r="Z64" s="237">
        <f t="shared" si="3"/>
        <v>710.35999999999979</v>
      </c>
      <c r="AA64" s="228">
        <v>5</v>
      </c>
      <c r="AB64" s="234">
        <f t="shared" si="4"/>
        <v>0.81999999999999973</v>
      </c>
      <c r="AC64" s="239">
        <f t="shared" si="5"/>
        <v>493.63999999999982</v>
      </c>
    </row>
    <row r="65" spans="7:29" ht="15" customHeight="1" x14ac:dyDescent="0.25">
      <c r="G65" s="154"/>
      <c r="J65" s="134"/>
      <c r="K65" s="134"/>
      <c r="L65" s="135"/>
      <c r="M65" s="136"/>
      <c r="O65" s="265" t="s">
        <v>214</v>
      </c>
      <c r="P65" s="260" t="s">
        <v>280</v>
      </c>
      <c r="Q65" s="280">
        <v>737.44999999999982</v>
      </c>
      <c r="R65" s="267" t="s">
        <v>214</v>
      </c>
      <c r="S65" s="258" t="s">
        <v>236</v>
      </c>
      <c r="T65" s="283">
        <v>466.54999999999984</v>
      </c>
      <c r="U65" s="156"/>
      <c r="W65"/>
      <c r="X65" s="227">
        <v>6</v>
      </c>
      <c r="Y65" s="234">
        <f t="shared" si="2"/>
        <v>1.2249999999999996</v>
      </c>
      <c r="Z65" s="237">
        <f t="shared" si="3"/>
        <v>737.44999999999982</v>
      </c>
      <c r="AA65" s="228">
        <v>6</v>
      </c>
      <c r="AB65" s="234">
        <f t="shared" si="4"/>
        <v>0.77499999999999969</v>
      </c>
      <c r="AC65" s="239">
        <f t="shared" si="5"/>
        <v>466.54999999999984</v>
      </c>
    </row>
    <row r="66" spans="7:29" ht="15" customHeight="1" x14ac:dyDescent="0.25">
      <c r="G66" s="154"/>
      <c r="H66" s="162" t="s">
        <v>98</v>
      </c>
      <c r="I66" s="126"/>
      <c r="J66" s="127" t="s">
        <v>74</v>
      </c>
      <c r="K66" s="127" t="s">
        <v>73</v>
      </c>
      <c r="L66" s="127" t="s">
        <v>72</v>
      </c>
      <c r="M66" s="128" t="s">
        <v>71</v>
      </c>
      <c r="O66" s="264" t="s">
        <v>215</v>
      </c>
      <c r="P66" s="258">
        <v>1.27</v>
      </c>
      <c r="Q66" s="279">
        <v>764.53999999999974</v>
      </c>
      <c r="R66" s="267" t="s">
        <v>215</v>
      </c>
      <c r="S66" s="258">
        <v>0.73</v>
      </c>
      <c r="T66" s="283">
        <v>439.45999999999981</v>
      </c>
      <c r="U66" s="156"/>
      <c r="W66"/>
      <c r="X66" s="227">
        <v>7</v>
      </c>
      <c r="Y66" s="234">
        <f t="shared" si="2"/>
        <v>1.2699999999999996</v>
      </c>
      <c r="Z66" s="237">
        <f t="shared" si="3"/>
        <v>764.53999999999974</v>
      </c>
      <c r="AA66" s="228">
        <v>7</v>
      </c>
      <c r="AB66" s="234">
        <f t="shared" si="4"/>
        <v>0.72999999999999965</v>
      </c>
      <c r="AC66" s="239">
        <f t="shared" si="5"/>
        <v>439.45999999999981</v>
      </c>
    </row>
    <row r="67" spans="7:29" ht="15" customHeight="1" x14ac:dyDescent="0.25">
      <c r="G67" s="154"/>
      <c r="I67" s="148" t="s">
        <v>113</v>
      </c>
      <c r="J67" s="130">
        <v>29.7</v>
      </c>
      <c r="K67" s="130">
        <v>57.3</v>
      </c>
      <c r="L67" s="131">
        <v>204.7</v>
      </c>
      <c r="M67" s="165">
        <v>299.2</v>
      </c>
      <c r="O67" s="264" t="s">
        <v>216</v>
      </c>
      <c r="P67" s="258" t="s">
        <v>240</v>
      </c>
      <c r="Q67" s="279">
        <v>791.62999999999965</v>
      </c>
      <c r="R67" s="267" t="s">
        <v>216</v>
      </c>
      <c r="S67" s="258" t="s">
        <v>242</v>
      </c>
      <c r="T67" s="283">
        <v>412.36999999999978</v>
      </c>
      <c r="U67" s="156"/>
      <c r="W67"/>
      <c r="X67" s="269">
        <v>8</v>
      </c>
      <c r="Y67" s="235">
        <f t="shared" si="2"/>
        <v>1.3149999999999995</v>
      </c>
      <c r="Z67" s="236">
        <f t="shared" si="3"/>
        <v>791.62999999999965</v>
      </c>
      <c r="AA67" s="270">
        <v>8</v>
      </c>
      <c r="AB67" s="235">
        <f t="shared" si="4"/>
        <v>0.68499999999999961</v>
      </c>
      <c r="AC67" s="238">
        <f t="shared" si="5"/>
        <v>412.36999999999978</v>
      </c>
    </row>
    <row r="68" spans="7:29" ht="15" customHeight="1" x14ac:dyDescent="0.25">
      <c r="G68" s="154"/>
      <c r="I68" s="148" t="s">
        <v>109</v>
      </c>
      <c r="J68" s="131">
        <v>34.200000000000003</v>
      </c>
      <c r="K68" s="131">
        <v>66</v>
      </c>
      <c r="L68" s="131">
        <v>235.6</v>
      </c>
      <c r="M68" s="165">
        <v>344.3</v>
      </c>
      <c r="O68" s="264" t="s">
        <v>217</v>
      </c>
      <c r="P68" s="258">
        <v>1.36</v>
      </c>
      <c r="Q68" s="279">
        <v>818.71999999999969</v>
      </c>
      <c r="R68" s="267" t="s">
        <v>217</v>
      </c>
      <c r="S68" s="258">
        <v>0.64</v>
      </c>
      <c r="T68" s="283">
        <v>385.27999999999975</v>
      </c>
      <c r="U68" s="156"/>
      <c r="W68"/>
      <c r="X68" s="227">
        <v>9</v>
      </c>
      <c r="Y68" s="234">
        <f t="shared" si="2"/>
        <v>1.3599999999999994</v>
      </c>
      <c r="Z68" s="237">
        <f t="shared" si="3"/>
        <v>818.71999999999969</v>
      </c>
      <c r="AA68" s="228">
        <v>9</v>
      </c>
      <c r="AB68" s="234">
        <f t="shared" si="4"/>
        <v>0.63999999999999957</v>
      </c>
      <c r="AC68" s="239">
        <f t="shared" si="5"/>
        <v>385.27999999999975</v>
      </c>
    </row>
    <row r="69" spans="7:29" ht="15" customHeight="1" x14ac:dyDescent="0.25">
      <c r="G69" s="154"/>
      <c r="I69" s="148" t="s">
        <v>108</v>
      </c>
      <c r="J69" s="131">
        <v>39.299999999999997</v>
      </c>
      <c r="K69" s="131">
        <v>75.8</v>
      </c>
      <c r="L69" s="131">
        <v>270.60000000000002</v>
      </c>
      <c r="M69" s="165">
        <v>395.5</v>
      </c>
      <c r="O69" s="264" t="s">
        <v>218</v>
      </c>
      <c r="P69" s="258" t="s">
        <v>246</v>
      </c>
      <c r="Q69" s="279">
        <v>845.8099999999996</v>
      </c>
      <c r="R69" s="267" t="s">
        <v>218</v>
      </c>
      <c r="S69" s="258" t="s">
        <v>248</v>
      </c>
      <c r="T69" s="283">
        <v>358.18999999999971</v>
      </c>
      <c r="U69" s="156"/>
      <c r="W69"/>
      <c r="X69" s="227">
        <v>10</v>
      </c>
      <c r="Y69" s="234">
        <f t="shared" si="2"/>
        <v>1.4049999999999994</v>
      </c>
      <c r="Z69" s="237">
        <f t="shared" si="3"/>
        <v>845.8099999999996</v>
      </c>
      <c r="AA69" s="228">
        <v>10</v>
      </c>
      <c r="AB69" s="234">
        <f t="shared" si="4"/>
        <v>0.59499999999999953</v>
      </c>
      <c r="AC69" s="239">
        <f t="shared" si="5"/>
        <v>358.18999999999971</v>
      </c>
    </row>
    <row r="70" spans="7:29" ht="15" customHeight="1" x14ac:dyDescent="0.25">
      <c r="G70" s="154"/>
      <c r="I70" s="148" t="s">
        <v>110</v>
      </c>
      <c r="J70" s="131">
        <v>45.2</v>
      </c>
      <c r="K70" s="131">
        <v>87.2</v>
      </c>
      <c r="L70" s="131">
        <v>311.39999999999998</v>
      </c>
      <c r="M70" s="165">
        <v>455.1</v>
      </c>
      <c r="O70" s="264" t="s">
        <v>219</v>
      </c>
      <c r="P70" s="258">
        <v>1.45</v>
      </c>
      <c r="Q70" s="279">
        <v>872.89999999999952</v>
      </c>
      <c r="R70" s="267" t="s">
        <v>219</v>
      </c>
      <c r="S70" s="258">
        <v>0.55000000000000004</v>
      </c>
      <c r="T70" s="283">
        <v>331.09999999999968</v>
      </c>
      <c r="U70" s="156"/>
      <c r="W70"/>
      <c r="X70" s="227">
        <v>11</v>
      </c>
      <c r="Y70" s="234">
        <f t="shared" si="2"/>
        <v>1.4499999999999993</v>
      </c>
      <c r="Z70" s="237">
        <f t="shared" si="3"/>
        <v>872.89999999999952</v>
      </c>
      <c r="AA70" s="228">
        <v>11</v>
      </c>
      <c r="AB70" s="234">
        <f t="shared" si="4"/>
        <v>0.54999999999999949</v>
      </c>
      <c r="AC70" s="239">
        <f t="shared" si="5"/>
        <v>331.09999999999968</v>
      </c>
    </row>
    <row r="71" spans="7:29" ht="15" customHeight="1" x14ac:dyDescent="0.25">
      <c r="G71" s="154"/>
      <c r="I71" s="148" t="s">
        <v>111</v>
      </c>
      <c r="J71" s="131">
        <v>51.9</v>
      </c>
      <c r="K71" s="131">
        <v>100.2</v>
      </c>
      <c r="L71" s="131">
        <v>358</v>
      </c>
      <c r="M71" s="165">
        <v>523.1</v>
      </c>
      <c r="O71" s="264" t="s">
        <v>220</v>
      </c>
      <c r="P71" s="258" t="s">
        <v>252</v>
      </c>
      <c r="Q71" s="279">
        <v>899.98999999999955</v>
      </c>
      <c r="R71" s="267" t="s">
        <v>220</v>
      </c>
      <c r="S71" s="258">
        <v>0.505</v>
      </c>
      <c r="T71" s="283">
        <v>304.00999999999965</v>
      </c>
      <c r="U71" s="156"/>
      <c r="W71"/>
      <c r="X71" s="271">
        <v>12</v>
      </c>
      <c r="Y71" s="272">
        <f t="shared" si="2"/>
        <v>1.4949999999999992</v>
      </c>
      <c r="Z71" s="273">
        <f t="shared" si="3"/>
        <v>899.98999999999955</v>
      </c>
      <c r="AA71" s="274">
        <v>12</v>
      </c>
      <c r="AB71" s="272">
        <f t="shared" si="4"/>
        <v>0.50499999999999945</v>
      </c>
      <c r="AC71" s="275">
        <f t="shared" si="5"/>
        <v>304.00999999999965</v>
      </c>
    </row>
    <row r="72" spans="7:29" ht="15" customHeight="1" x14ac:dyDescent="0.25">
      <c r="G72" s="154"/>
      <c r="I72" s="148" t="s">
        <v>112</v>
      </c>
      <c r="J72" s="146">
        <v>59.7</v>
      </c>
      <c r="K72" s="146">
        <v>115.3</v>
      </c>
      <c r="L72" s="146">
        <v>411.9</v>
      </c>
      <c r="M72" s="166">
        <v>602</v>
      </c>
      <c r="O72" s="264">
        <v>13</v>
      </c>
      <c r="P72" s="258">
        <v>1.54</v>
      </c>
      <c r="Q72" s="279">
        <v>927.07999999999947</v>
      </c>
      <c r="R72" s="34"/>
      <c r="S72" s="219"/>
      <c r="T72" s="262"/>
      <c r="U72" s="156"/>
      <c r="W72"/>
      <c r="X72"/>
      <c r="Y72"/>
      <c r="Z72"/>
      <c r="AA72"/>
      <c r="AC72" s="134"/>
    </row>
    <row r="73" spans="7:29" ht="15" customHeight="1" x14ac:dyDescent="0.25">
      <c r="G73" s="154"/>
      <c r="M73" s="139"/>
      <c r="O73" s="266">
        <v>14</v>
      </c>
      <c r="P73" s="261">
        <v>1.585</v>
      </c>
      <c r="Q73" s="281">
        <v>954.16999999999939</v>
      </c>
      <c r="R73" s="263"/>
      <c r="S73" s="174"/>
      <c r="T73" s="175"/>
      <c r="U73" s="156"/>
      <c r="W73"/>
      <c r="X73"/>
      <c r="Y73"/>
      <c r="Z73"/>
      <c r="AA73"/>
    </row>
    <row r="74" spans="7:29" ht="15" customHeight="1" x14ac:dyDescent="0.25">
      <c r="G74" s="154"/>
      <c r="H74" s="162" t="s">
        <v>97</v>
      </c>
      <c r="I74" s="126"/>
      <c r="J74" s="127" t="s">
        <v>74</v>
      </c>
      <c r="K74" s="127" t="s">
        <v>73</v>
      </c>
      <c r="L74" s="127" t="s">
        <v>72</v>
      </c>
      <c r="M74" s="128" t="s">
        <v>71</v>
      </c>
      <c r="O74" s="240"/>
      <c r="P74"/>
      <c r="Q74" s="82"/>
      <c r="R74"/>
      <c r="S74"/>
      <c r="T74" s="101"/>
      <c r="U74" s="156"/>
      <c r="W74"/>
      <c r="X74"/>
      <c r="Y74"/>
      <c r="Z74"/>
      <c r="AA74"/>
    </row>
    <row r="75" spans="7:29" ht="15" customHeight="1" x14ac:dyDescent="0.25">
      <c r="G75" s="154"/>
      <c r="I75" s="148" t="s">
        <v>113</v>
      </c>
      <c r="J75" s="130">
        <v>32.6</v>
      </c>
      <c r="K75" s="130">
        <v>59.9</v>
      </c>
      <c r="L75" s="131">
        <v>205</v>
      </c>
      <c r="M75" s="165">
        <v>299.2</v>
      </c>
      <c r="O75" s="241" t="s">
        <v>144</v>
      </c>
      <c r="P75" s="82"/>
      <c r="Q75"/>
      <c r="R75"/>
      <c r="S75" s="82"/>
      <c r="T75" s="101"/>
      <c r="U75" s="156"/>
      <c r="W75"/>
      <c r="X75"/>
      <c r="Y75"/>
      <c r="Z75"/>
      <c r="AA75"/>
    </row>
    <row r="76" spans="7:29" ht="15" customHeight="1" x14ac:dyDescent="0.25">
      <c r="G76" s="154"/>
      <c r="I76" s="148" t="s">
        <v>109</v>
      </c>
      <c r="J76" s="131">
        <v>37.5</v>
      </c>
      <c r="K76" s="131">
        <v>68.900000000000006</v>
      </c>
      <c r="L76" s="131">
        <v>235.9</v>
      </c>
      <c r="M76" s="165">
        <v>344.3</v>
      </c>
      <c r="O76" s="242" t="s">
        <v>145</v>
      </c>
      <c r="P76" s="173"/>
      <c r="Q76" s="174"/>
      <c r="R76" s="173"/>
      <c r="S76" s="173"/>
      <c r="T76" s="175"/>
      <c r="U76" s="156"/>
      <c r="W76"/>
      <c r="X76"/>
      <c r="Y76"/>
      <c r="Z76"/>
      <c r="AA76"/>
    </row>
    <row r="77" spans="7:29" ht="15" customHeight="1" x14ac:dyDescent="0.25">
      <c r="G77" s="154"/>
      <c r="I77" s="148" t="s">
        <v>108</v>
      </c>
      <c r="J77" s="131">
        <v>43.1</v>
      </c>
      <c r="K77" s="131">
        <v>79.2</v>
      </c>
      <c r="L77" s="131">
        <v>271</v>
      </c>
      <c r="M77" s="165">
        <v>395.5</v>
      </c>
      <c r="U77" s="156"/>
      <c r="W77"/>
      <c r="X77"/>
      <c r="Y77"/>
      <c r="Z77"/>
      <c r="AA77"/>
    </row>
    <row r="78" spans="7:29" ht="15" customHeight="1" x14ac:dyDescent="0.25">
      <c r="G78" s="154"/>
      <c r="I78" s="148" t="s">
        <v>110</v>
      </c>
      <c r="J78" s="131">
        <v>49.6</v>
      </c>
      <c r="K78" s="131">
        <v>91.1</v>
      </c>
      <c r="L78" s="131">
        <v>311.8</v>
      </c>
      <c r="M78" s="165">
        <v>455.1</v>
      </c>
      <c r="U78" s="156"/>
      <c r="W78"/>
      <c r="X78"/>
      <c r="Y78"/>
      <c r="Z78"/>
      <c r="AA78"/>
    </row>
    <row r="79" spans="7:29" ht="15" customHeight="1" x14ac:dyDescent="0.25">
      <c r="G79" s="154"/>
      <c r="I79" s="148" t="s">
        <v>111</v>
      </c>
      <c r="J79" s="131">
        <v>57</v>
      </c>
      <c r="K79" s="131">
        <v>104.7</v>
      </c>
      <c r="L79" s="131">
        <v>358.4</v>
      </c>
      <c r="M79" s="165">
        <v>523.1</v>
      </c>
      <c r="U79" s="156"/>
      <c r="W79"/>
      <c r="X79"/>
      <c r="Y79"/>
      <c r="Z79"/>
      <c r="AA79"/>
    </row>
    <row r="80" spans="7:29" ht="15" customHeight="1" x14ac:dyDescent="0.25">
      <c r="G80" s="154"/>
      <c r="I80" s="148" t="s">
        <v>112</v>
      </c>
      <c r="J80" s="146">
        <v>65.599999999999994</v>
      </c>
      <c r="K80" s="146">
        <v>120.5</v>
      </c>
      <c r="L80" s="146">
        <v>412.5</v>
      </c>
      <c r="M80" s="166">
        <v>602</v>
      </c>
      <c r="U80" s="156"/>
      <c r="W80"/>
      <c r="X80"/>
      <c r="Y80"/>
      <c r="Z80"/>
      <c r="AA80"/>
    </row>
    <row r="81" spans="7:27" ht="15" customHeight="1" x14ac:dyDescent="0.25">
      <c r="G81" s="154"/>
      <c r="H81" s="134"/>
      <c r="I81" s="134"/>
      <c r="J81" s="135"/>
      <c r="K81" s="135"/>
      <c r="L81" s="135"/>
      <c r="M81" s="135"/>
      <c r="U81" s="156"/>
      <c r="W81"/>
      <c r="X81"/>
      <c r="Y81"/>
      <c r="Z81"/>
      <c r="AA81"/>
    </row>
    <row r="82" spans="7:27" ht="15" customHeight="1" x14ac:dyDescent="0.25">
      <c r="G82" s="154"/>
      <c r="H82" s="162" t="s">
        <v>96</v>
      </c>
      <c r="I82" s="126"/>
      <c r="J82" s="127" t="s">
        <v>74</v>
      </c>
      <c r="K82" s="127" t="s">
        <v>73</v>
      </c>
      <c r="L82" s="127" t="s">
        <v>72</v>
      </c>
      <c r="M82" s="128" t="s">
        <v>71</v>
      </c>
      <c r="U82" s="156"/>
      <c r="W82"/>
      <c r="X82"/>
      <c r="Y82"/>
      <c r="Z82"/>
      <c r="AA82"/>
    </row>
    <row r="83" spans="7:27" ht="15" customHeight="1" x14ac:dyDescent="0.25">
      <c r="G83" s="154"/>
      <c r="I83" s="148" t="s">
        <v>113</v>
      </c>
      <c r="J83" s="130">
        <v>35.5</v>
      </c>
      <c r="K83" s="130">
        <v>62.5</v>
      </c>
      <c r="L83" s="131">
        <v>205.3</v>
      </c>
      <c r="M83" s="165">
        <v>299.2</v>
      </c>
      <c r="U83" s="156"/>
      <c r="W83"/>
      <c r="X83"/>
      <c r="Y83"/>
      <c r="Z83"/>
      <c r="AA83"/>
    </row>
    <row r="84" spans="7:27" ht="15" customHeight="1" x14ac:dyDescent="0.25">
      <c r="G84" s="154"/>
      <c r="I84" s="148" t="s">
        <v>109</v>
      </c>
      <c r="J84" s="131">
        <v>40.9</v>
      </c>
      <c r="K84" s="131">
        <v>71.900000000000006</v>
      </c>
      <c r="L84" s="131">
        <v>236.3</v>
      </c>
      <c r="M84" s="165">
        <v>344.3</v>
      </c>
      <c r="U84" s="156"/>
      <c r="W84"/>
      <c r="X84"/>
      <c r="Y84"/>
      <c r="Z84"/>
      <c r="AA84"/>
    </row>
    <row r="85" spans="7:27" ht="15" customHeight="1" x14ac:dyDescent="0.25">
      <c r="G85" s="154"/>
      <c r="I85" s="148" t="s">
        <v>108</v>
      </c>
      <c r="J85" s="131">
        <v>46.9</v>
      </c>
      <c r="K85" s="131">
        <v>82.6</v>
      </c>
      <c r="L85" s="131">
        <v>271.39999999999998</v>
      </c>
      <c r="M85" s="165">
        <v>395.5</v>
      </c>
      <c r="U85" s="156"/>
      <c r="W85"/>
      <c r="X85"/>
      <c r="Y85"/>
      <c r="Z85"/>
      <c r="AA85"/>
    </row>
    <row r="86" spans="7:27" ht="15" customHeight="1" x14ac:dyDescent="0.25">
      <c r="G86" s="154"/>
      <c r="I86" s="148" t="s">
        <v>110</v>
      </c>
      <c r="J86" s="131">
        <v>54</v>
      </c>
      <c r="K86" s="131">
        <v>95</v>
      </c>
      <c r="L86" s="131">
        <v>312.3</v>
      </c>
      <c r="M86" s="165">
        <v>455.1</v>
      </c>
      <c r="U86" s="156"/>
      <c r="W86"/>
      <c r="X86"/>
      <c r="Y86"/>
      <c r="Z86"/>
      <c r="AA86"/>
    </row>
    <row r="87" spans="7:27" ht="15" customHeight="1" x14ac:dyDescent="0.25">
      <c r="G87" s="154"/>
      <c r="I87" s="148" t="s">
        <v>111</v>
      </c>
      <c r="J87" s="131">
        <v>62.1</v>
      </c>
      <c r="K87" s="131">
        <v>109.2</v>
      </c>
      <c r="L87" s="131">
        <v>358.9</v>
      </c>
      <c r="M87" s="165">
        <v>523.1</v>
      </c>
      <c r="U87" s="156"/>
      <c r="W87"/>
      <c r="X87"/>
      <c r="Y87"/>
      <c r="Z87"/>
      <c r="AA87"/>
    </row>
    <row r="88" spans="7:27" ht="15" customHeight="1" x14ac:dyDescent="0.2">
      <c r="G88" s="154"/>
      <c r="I88" s="148" t="s">
        <v>112</v>
      </c>
      <c r="J88" s="146">
        <v>71.400000000000006</v>
      </c>
      <c r="K88" s="146">
        <v>125.7</v>
      </c>
      <c r="L88" s="146">
        <v>413</v>
      </c>
      <c r="M88" s="166">
        <v>602</v>
      </c>
      <c r="U88" s="156"/>
    </row>
    <row r="89" spans="7:27" ht="15" customHeight="1" x14ac:dyDescent="0.2">
      <c r="G89" s="159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1"/>
    </row>
    <row r="90" spans="7:27" ht="15" customHeight="1" x14ac:dyDescent="0.2"/>
    <row r="91" spans="7:27" ht="15" customHeight="1" x14ac:dyDescent="0.2">
      <c r="J91" s="120"/>
      <c r="K91" s="120"/>
      <c r="L91" s="120"/>
    </row>
    <row r="92" spans="7:27" ht="15" customHeight="1" x14ac:dyDescent="0.2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DB7EB-3D11-41B5-A6B5-B057C5C03282}">
  <sheetPr transitionEvaluation="1" transitionEntry="1" codeName="Sheet3"/>
  <dimension ref="A2:AA54"/>
  <sheetViews>
    <sheetView showGridLines="0" zoomScale="90" zoomScaleNormal="90" workbookViewId="0"/>
  </sheetViews>
  <sheetFormatPr defaultRowHeight="15" x14ac:dyDescent="0.25"/>
  <cols>
    <col min="1" max="3" width="3" customWidth="1"/>
    <col min="4" max="4" width="8.85546875" customWidth="1"/>
    <col min="5" max="5" width="13.42578125" customWidth="1"/>
  </cols>
  <sheetData>
    <row r="2" spans="1:17" x14ac:dyDescent="0.25">
      <c r="A2" t="s">
        <v>59</v>
      </c>
      <c r="Q2" s="113" t="s">
        <v>100</v>
      </c>
    </row>
    <row r="3" spans="1:17" x14ac:dyDescent="0.25">
      <c r="B3" t="s">
        <v>81</v>
      </c>
      <c r="C3" s="2" t="s">
        <v>80</v>
      </c>
      <c r="Q3" s="113" t="s">
        <v>101</v>
      </c>
    </row>
    <row r="4" spans="1:17" x14ac:dyDescent="0.25">
      <c r="C4" t="s">
        <v>82</v>
      </c>
      <c r="D4" s="2" t="s">
        <v>84</v>
      </c>
    </row>
    <row r="5" spans="1:17" x14ac:dyDescent="0.25">
      <c r="C5" t="s">
        <v>83</v>
      </c>
      <c r="D5" s="2" t="s">
        <v>85</v>
      </c>
    </row>
    <row r="6" spans="1:17" x14ac:dyDescent="0.25">
      <c r="B6" t="s">
        <v>86</v>
      </c>
      <c r="C6" t="s">
        <v>87</v>
      </c>
    </row>
    <row r="7" spans="1:17" x14ac:dyDescent="0.25">
      <c r="C7" t="s">
        <v>82</v>
      </c>
      <c r="D7" s="2" t="s">
        <v>88</v>
      </c>
    </row>
    <row r="8" spans="1:17" x14ac:dyDescent="0.25">
      <c r="C8" t="s">
        <v>83</v>
      </c>
      <c r="D8" s="110" t="s">
        <v>89</v>
      </c>
      <c r="H8" s="82"/>
    </row>
    <row r="9" spans="1:17" x14ac:dyDescent="0.25">
      <c r="C9" t="s">
        <v>90</v>
      </c>
      <c r="D9" s="110" t="s">
        <v>91</v>
      </c>
      <c r="H9" s="82"/>
    </row>
    <row r="10" spans="1:17" x14ac:dyDescent="0.25">
      <c r="C10" t="s">
        <v>92</v>
      </c>
      <c r="D10" t="s">
        <v>93</v>
      </c>
    </row>
    <row r="12" spans="1:17" x14ac:dyDescent="0.25">
      <c r="O12" s="109" t="s">
        <v>79</v>
      </c>
    </row>
    <row r="13" spans="1:17" x14ac:dyDescent="0.25">
      <c r="D13" s="106"/>
      <c r="E13" s="105" t="s">
        <v>78</v>
      </c>
      <c r="F13" s="105" t="s">
        <v>77</v>
      </c>
      <c r="G13" s="105"/>
      <c r="H13" s="104"/>
      <c r="I13" s="104"/>
      <c r="J13" s="104"/>
      <c r="K13" s="103"/>
      <c r="O13" s="99" t="s">
        <v>76</v>
      </c>
      <c r="P13" s="99" t="s">
        <v>75</v>
      </c>
    </row>
    <row r="14" spans="1:17" x14ac:dyDescent="0.25">
      <c r="D14" s="95"/>
      <c r="E14" s="3"/>
      <c r="F14" s="3"/>
      <c r="G14" s="3"/>
      <c r="K14" s="101"/>
      <c r="O14" s="91">
        <v>2</v>
      </c>
      <c r="P14" s="108">
        <v>508.3</v>
      </c>
    </row>
    <row r="15" spans="1:17" x14ac:dyDescent="0.25">
      <c r="D15" s="95">
        <v>1</v>
      </c>
      <c r="E15" s="3">
        <v>27</v>
      </c>
      <c r="F15" s="94">
        <f t="shared" ref="F15:F24" si="0">(E15+H15)/2</f>
        <v>30.5</v>
      </c>
      <c r="G15" s="93">
        <f t="shared" ref="G15:G24" si="1">F15/E15</f>
        <v>1.1296296296296295</v>
      </c>
      <c r="H15" s="3">
        <v>34</v>
      </c>
      <c r="I15" s="93">
        <f t="shared" ref="I15:I24" si="2">H15/E15</f>
        <v>1.2592592592592593</v>
      </c>
      <c r="J15">
        <v>37.5</v>
      </c>
      <c r="K15" s="92">
        <f t="shared" ref="K15:K24" si="3">J15/E15</f>
        <v>1.3888888888888888</v>
      </c>
      <c r="L15">
        <v>23.5</v>
      </c>
      <c r="M15" s="93">
        <f>L15/E15</f>
        <v>0.87037037037037035</v>
      </c>
      <c r="O15" s="91">
        <v>3</v>
      </c>
      <c r="P15" s="108">
        <v>508.1</v>
      </c>
    </row>
    <row r="16" spans="1:17" x14ac:dyDescent="0.25">
      <c r="D16" s="95">
        <v>2</v>
      </c>
      <c r="E16" s="97">
        <v>53.9</v>
      </c>
      <c r="F16" s="98">
        <f t="shared" si="0"/>
        <v>59.7</v>
      </c>
      <c r="G16" s="93">
        <f t="shared" si="1"/>
        <v>1.1076066790352506</v>
      </c>
      <c r="H16" s="97">
        <v>65.5</v>
      </c>
      <c r="I16" s="93">
        <f t="shared" si="2"/>
        <v>1.2152133580705009</v>
      </c>
      <c r="J16" s="96">
        <v>71.3</v>
      </c>
      <c r="K16" s="92">
        <f t="shared" si="3"/>
        <v>1.3228200371057515</v>
      </c>
      <c r="L16">
        <v>48.1</v>
      </c>
      <c r="M16" s="93">
        <f t="shared" ref="M16:M24" si="4">L16/E16</f>
        <v>0.89239332096474955</v>
      </c>
      <c r="O16" s="91">
        <v>4</v>
      </c>
      <c r="P16" s="108">
        <v>507.9</v>
      </c>
    </row>
    <row r="17" spans="4:16" x14ac:dyDescent="0.25">
      <c r="D17" s="95">
        <v>3</v>
      </c>
      <c r="E17" s="3">
        <v>75.400000000000006</v>
      </c>
      <c r="F17" s="94">
        <f t="shared" si="0"/>
        <v>81.95</v>
      </c>
      <c r="G17" s="93">
        <f t="shared" si="1"/>
        <v>1.0868700265251989</v>
      </c>
      <c r="H17" s="3">
        <v>88.5</v>
      </c>
      <c r="I17" s="93">
        <f t="shared" si="2"/>
        <v>1.1737400530503979</v>
      </c>
      <c r="J17">
        <v>95.1</v>
      </c>
      <c r="K17" s="92">
        <f t="shared" si="3"/>
        <v>1.2612732095490715</v>
      </c>
      <c r="L17">
        <v>68.900000000000006</v>
      </c>
      <c r="M17" s="93">
        <f t="shared" si="4"/>
        <v>0.91379310344827591</v>
      </c>
      <c r="P17" s="107" t="s">
        <v>75</v>
      </c>
    </row>
    <row r="18" spans="4:16" x14ac:dyDescent="0.25">
      <c r="D18" s="95">
        <v>4</v>
      </c>
      <c r="E18" s="3">
        <v>93.5</v>
      </c>
      <c r="F18" s="94">
        <f t="shared" si="0"/>
        <v>99.5</v>
      </c>
      <c r="G18" s="93">
        <f t="shared" si="1"/>
        <v>1.0641711229946524</v>
      </c>
      <c r="H18" s="3">
        <v>105.5</v>
      </c>
      <c r="I18" s="93">
        <f t="shared" si="2"/>
        <v>1.1283422459893049</v>
      </c>
      <c r="J18">
        <v>111.5</v>
      </c>
      <c r="K18" s="92">
        <f t="shared" si="3"/>
        <v>1.1925133689839573</v>
      </c>
      <c r="L18">
        <v>87.5</v>
      </c>
      <c r="M18" s="93">
        <f t="shared" si="4"/>
        <v>0.93582887700534756</v>
      </c>
      <c r="P18" s="102" cm="1">
        <f t="array" ref="P18">_xlfn.SINGLE(INDEX(LINEST(P$14:P$16,($O$14:$O$16)^{1}),1))</f>
        <v>-0.20000000000001711</v>
      </c>
    </row>
    <row r="19" spans="4:16" x14ac:dyDescent="0.25">
      <c r="D19" s="95">
        <v>5</v>
      </c>
      <c r="E19" s="97">
        <v>110.2</v>
      </c>
      <c r="F19" s="98">
        <f t="shared" si="0"/>
        <v>115.35</v>
      </c>
      <c r="G19" s="93">
        <f t="shared" si="1"/>
        <v>1.0467332123411976</v>
      </c>
      <c r="H19" s="97">
        <v>120.5</v>
      </c>
      <c r="I19" s="93">
        <f t="shared" si="2"/>
        <v>1.0934664246823955</v>
      </c>
      <c r="J19" s="96">
        <v>125.7</v>
      </c>
      <c r="K19" s="92">
        <f t="shared" si="3"/>
        <v>1.1406533575317603</v>
      </c>
      <c r="L19">
        <v>105.1</v>
      </c>
      <c r="M19" s="93">
        <f t="shared" si="4"/>
        <v>0.95372050816696907</v>
      </c>
      <c r="P19" s="100" cm="1">
        <f t="array" ref="P19">INDEX(LINEST(P$14:P$16,($O$14:$O$16)^{1}),1,2)</f>
        <v>508.70000000000016</v>
      </c>
    </row>
    <row r="20" spans="4:16" x14ac:dyDescent="0.25">
      <c r="D20" s="95">
        <v>10</v>
      </c>
      <c r="E20" s="3">
        <v>182.2</v>
      </c>
      <c r="F20" s="94">
        <f t="shared" si="0"/>
        <v>184.55</v>
      </c>
      <c r="G20" s="93">
        <f t="shared" si="1"/>
        <v>1.0128979143798025</v>
      </c>
      <c r="H20" s="3">
        <v>186.9</v>
      </c>
      <c r="I20" s="93">
        <f t="shared" si="2"/>
        <v>1.025795828759605</v>
      </c>
      <c r="J20">
        <v>189.3</v>
      </c>
      <c r="K20" s="92">
        <f t="shared" si="3"/>
        <v>1.038968166849616</v>
      </c>
      <c r="L20">
        <v>179.9</v>
      </c>
      <c r="M20" s="93">
        <f t="shared" si="4"/>
        <v>0.98737650933040622</v>
      </c>
      <c r="O20" s="99" t="s">
        <v>76</v>
      </c>
      <c r="P20" s="99" t="s">
        <v>75</v>
      </c>
    </row>
    <row r="21" spans="4:16" x14ac:dyDescent="0.25">
      <c r="D21" s="95">
        <v>20</v>
      </c>
      <c r="E21" s="3">
        <v>304.8</v>
      </c>
      <c r="F21" s="94">
        <f t="shared" si="0"/>
        <v>306.39999999999998</v>
      </c>
      <c r="G21" s="93">
        <f t="shared" si="1"/>
        <v>1.0052493438320209</v>
      </c>
      <c r="H21" s="3">
        <v>308</v>
      </c>
      <c r="I21" s="93">
        <f t="shared" si="2"/>
        <v>1.0104986876640421</v>
      </c>
      <c r="J21">
        <v>309.60000000000002</v>
      </c>
      <c r="K21" s="92">
        <f t="shared" si="3"/>
        <v>1.015748031496063</v>
      </c>
      <c r="L21">
        <v>303.2</v>
      </c>
      <c r="M21" s="93">
        <f t="shared" si="4"/>
        <v>0.99475065616797897</v>
      </c>
      <c r="O21" s="91">
        <v>1</v>
      </c>
      <c r="P21" s="90">
        <f>(P$18*($O21)^1)+(P$19)</f>
        <v>508.50000000000011</v>
      </c>
    </row>
    <row r="22" spans="4:16" x14ac:dyDescent="0.25">
      <c r="D22" s="95">
        <v>30</v>
      </c>
      <c r="E22" s="97">
        <v>411.4</v>
      </c>
      <c r="F22" s="98">
        <f t="shared" si="0"/>
        <v>411.95</v>
      </c>
      <c r="G22" s="93">
        <f t="shared" si="1"/>
        <v>1.001336898395722</v>
      </c>
      <c r="H22" s="97">
        <v>412.5</v>
      </c>
      <c r="I22" s="93">
        <f t="shared" si="2"/>
        <v>1.0026737967914439</v>
      </c>
      <c r="J22" s="96">
        <v>413.1</v>
      </c>
      <c r="K22" s="92">
        <f t="shared" si="3"/>
        <v>1.0041322314049588</v>
      </c>
      <c r="L22">
        <v>410.9</v>
      </c>
      <c r="M22" s="93">
        <f t="shared" si="4"/>
        <v>0.99878463782207094</v>
      </c>
      <c r="O22" s="91">
        <v>2</v>
      </c>
      <c r="P22" s="90">
        <f>(P$18*($O22)^1)+(P$19)</f>
        <v>508.30000000000013</v>
      </c>
    </row>
    <row r="23" spans="4:16" x14ac:dyDescent="0.25">
      <c r="D23" s="95">
        <v>40</v>
      </c>
      <c r="E23" s="3">
        <v>508.3</v>
      </c>
      <c r="F23" s="94">
        <f t="shared" si="0"/>
        <v>508.1</v>
      </c>
      <c r="G23" s="93">
        <f t="shared" si="1"/>
        <v>0.99960653157584101</v>
      </c>
      <c r="H23" s="3">
        <v>507.9</v>
      </c>
      <c r="I23" s="93">
        <f t="shared" si="2"/>
        <v>0.99921306315168201</v>
      </c>
      <c r="J23">
        <v>507.7</v>
      </c>
      <c r="K23" s="92">
        <f t="shared" si="3"/>
        <v>0.99881959472752302</v>
      </c>
      <c r="L23">
        <v>508.5</v>
      </c>
      <c r="M23" s="93">
        <f t="shared" si="4"/>
        <v>1.0003934684241589</v>
      </c>
      <c r="O23" s="91">
        <v>3</v>
      </c>
      <c r="P23" s="90">
        <f>(P$18*($O23)^1)+(P$19)</f>
        <v>508.10000000000008</v>
      </c>
    </row>
    <row r="24" spans="4:16" x14ac:dyDescent="0.25">
      <c r="D24" s="89">
        <v>50</v>
      </c>
      <c r="E24" s="87">
        <v>602.1</v>
      </c>
      <c r="F24" s="88">
        <f t="shared" si="0"/>
        <v>602.04999999999995</v>
      </c>
      <c r="G24" s="86">
        <f t="shared" si="1"/>
        <v>0.99991695731606034</v>
      </c>
      <c r="H24" s="87">
        <v>602</v>
      </c>
      <c r="I24" s="86">
        <f t="shared" si="2"/>
        <v>0.9998339146321209</v>
      </c>
      <c r="J24" s="85">
        <v>602</v>
      </c>
      <c r="K24" s="84">
        <f t="shared" si="3"/>
        <v>0.9998339146321209</v>
      </c>
      <c r="L24">
        <v>602.20000000000005</v>
      </c>
      <c r="M24" s="93">
        <f t="shared" si="4"/>
        <v>1.0001660853678791</v>
      </c>
      <c r="O24" s="91">
        <v>4</v>
      </c>
      <c r="P24" s="90">
        <f>(P$18*($O24)^1)+(P$19)</f>
        <v>507.90000000000009</v>
      </c>
    </row>
    <row r="25" spans="4:16" x14ac:dyDescent="0.25">
      <c r="O25" s="91">
        <v>5</v>
      </c>
      <c r="P25" s="90">
        <f>(P$18*($O25)^1)+(P$19)</f>
        <v>507.70000000000005</v>
      </c>
    </row>
    <row r="26" spans="4:16" x14ac:dyDescent="0.25">
      <c r="D26" s="3"/>
      <c r="E26" s="3"/>
      <c r="F26" s="3"/>
      <c r="G26" s="3"/>
    </row>
    <row r="27" spans="4:16" x14ac:dyDescent="0.25">
      <c r="D27" s="3"/>
      <c r="E27" s="3"/>
      <c r="F27" s="3"/>
      <c r="G27" s="3"/>
    </row>
    <row r="28" spans="4:16" x14ac:dyDescent="0.25">
      <c r="D28" s="3"/>
      <c r="E28" s="3"/>
      <c r="F28" s="3"/>
      <c r="G28" s="3"/>
    </row>
    <row r="29" spans="4:16" x14ac:dyDescent="0.25">
      <c r="D29" s="3"/>
      <c r="E29" s="3"/>
      <c r="F29" s="3"/>
      <c r="G29" s="2" t="s">
        <v>95</v>
      </c>
    </row>
    <row r="30" spans="4:16" x14ac:dyDescent="0.25">
      <c r="G30" t="s">
        <v>94</v>
      </c>
    </row>
    <row r="32" spans="4:16" ht="15.75" x14ac:dyDescent="0.25">
      <c r="G32" s="77" t="s">
        <v>104</v>
      </c>
      <c r="H32" s="77" t="s">
        <v>105</v>
      </c>
      <c r="J32" s="76" t="s">
        <v>106</v>
      </c>
    </row>
    <row r="33" spans="4:27" ht="15.75" x14ac:dyDescent="0.25">
      <c r="D33">
        <v>1.1000000000000001</v>
      </c>
      <c r="G33" s="111" t="s">
        <v>96</v>
      </c>
      <c r="I33" s="81" t="s">
        <v>74</v>
      </c>
      <c r="J33" s="81" t="s">
        <v>73</v>
      </c>
      <c r="K33" s="81" t="s">
        <v>72</v>
      </c>
      <c r="L33" s="81" t="s">
        <v>71</v>
      </c>
      <c r="R33" s="112" t="s">
        <v>98</v>
      </c>
      <c r="T33" s="81" t="s">
        <v>74</v>
      </c>
      <c r="U33" s="81" t="s">
        <v>73</v>
      </c>
      <c r="V33" s="81" t="s">
        <v>72</v>
      </c>
      <c r="W33" s="81" t="s">
        <v>71</v>
      </c>
    </row>
    <row r="34" spans="4:27" x14ac:dyDescent="0.25">
      <c r="D34" s="83">
        <v>0.46629999999999999</v>
      </c>
      <c r="G34">
        <v>128</v>
      </c>
      <c r="H34" s="2" t="s">
        <v>70</v>
      </c>
      <c r="I34" s="3">
        <v>36.6</v>
      </c>
      <c r="J34" s="3">
        <v>64.400000000000006</v>
      </c>
      <c r="K34" s="3">
        <v>211.6</v>
      </c>
      <c r="L34" s="3">
        <v>308.39999999999998</v>
      </c>
      <c r="M34" s="80">
        <f t="shared" ref="M34:M42" si="5">I34/I46</f>
        <v>1.0892857142857142</v>
      </c>
      <c r="N34" s="80">
        <f t="shared" ref="N34:N42" si="6">J34/J46</f>
        <v>1.0437601296596435</v>
      </c>
      <c r="O34" s="80">
        <f t="shared" ref="O34:O42" si="7">K34/K46</f>
        <v>1.0014197823000472</v>
      </c>
      <c r="P34" s="80">
        <f t="shared" ref="P34:P42" si="8">L34/L46</f>
        <v>1</v>
      </c>
      <c r="R34">
        <v>109</v>
      </c>
      <c r="S34" s="2" t="s">
        <v>70</v>
      </c>
      <c r="T34" s="3">
        <v>30.6</v>
      </c>
      <c r="U34" s="3">
        <v>59.1</v>
      </c>
      <c r="V34" s="3">
        <v>211</v>
      </c>
      <c r="W34" s="3">
        <v>308.39999999999998</v>
      </c>
      <c r="X34" s="80">
        <f t="shared" ref="X34:X42" si="9">T34/T46</f>
        <v>1.1086956521739131</v>
      </c>
      <c r="Y34" s="80">
        <f t="shared" ref="Y34:Y42" si="10">U34/U46</f>
        <v>1.0460176991150443</v>
      </c>
      <c r="Z34" s="80">
        <f t="shared" ref="Z34:Z42" si="11">V34/V46</f>
        <v>1.0009487666034156</v>
      </c>
      <c r="AA34" s="80">
        <f t="shared" ref="AA34:AA42" si="12">W34/W46</f>
        <v>0.99967585089140998</v>
      </c>
    </row>
    <row r="35" spans="4:27" x14ac:dyDescent="0.25">
      <c r="D35" s="82">
        <f t="shared" ref="D35:D43" si="13">D34*D$33</f>
        <v>0.51293</v>
      </c>
      <c r="H35" s="2" t="s">
        <v>69</v>
      </c>
      <c r="I35" s="3">
        <v>40.299999999999997</v>
      </c>
      <c r="J35" s="3">
        <v>70.900000000000006</v>
      </c>
      <c r="K35" s="3">
        <v>233</v>
      </c>
      <c r="L35" s="3">
        <v>339.5</v>
      </c>
      <c r="M35" s="80">
        <f t="shared" si="5"/>
        <v>1.0891891891891892</v>
      </c>
      <c r="N35" s="80">
        <f t="shared" si="6"/>
        <v>1.0426470588235295</v>
      </c>
      <c r="O35" s="80">
        <f t="shared" si="7"/>
        <v>1.001719690455718</v>
      </c>
      <c r="P35" s="80">
        <f t="shared" si="8"/>
        <v>1</v>
      </c>
      <c r="S35" s="2" t="s">
        <v>69</v>
      </c>
      <c r="T35" s="3">
        <v>33.700000000000003</v>
      </c>
      <c r="U35" s="3">
        <v>65.099999999999994</v>
      </c>
      <c r="V35" s="3">
        <v>232.3</v>
      </c>
      <c r="W35" s="3">
        <v>339.5</v>
      </c>
      <c r="X35" s="80">
        <f t="shared" si="9"/>
        <v>1.1085526315789476</v>
      </c>
      <c r="Y35" s="80">
        <f t="shared" si="10"/>
        <v>1.0466237942122185</v>
      </c>
      <c r="Z35" s="80">
        <f t="shared" si="11"/>
        <v>1.0012931034482759</v>
      </c>
      <c r="AA35" s="80">
        <f t="shared" si="12"/>
        <v>0.99970553592461708</v>
      </c>
    </row>
    <row r="36" spans="4:27" x14ac:dyDescent="0.25">
      <c r="D36" s="82">
        <f t="shared" si="13"/>
        <v>0.56422300000000003</v>
      </c>
      <c r="H36" s="2" t="s">
        <v>68</v>
      </c>
      <c r="I36" s="3">
        <v>44.3</v>
      </c>
      <c r="J36" s="3">
        <v>77.900000000000006</v>
      </c>
      <c r="K36" s="3">
        <v>256.10000000000002</v>
      </c>
      <c r="L36" s="3">
        <v>373.3</v>
      </c>
      <c r="M36" s="80">
        <f t="shared" si="5"/>
        <v>1.0884520884520883</v>
      </c>
      <c r="N36" s="80">
        <f t="shared" si="6"/>
        <v>1.0428380187416333</v>
      </c>
      <c r="O36" s="80">
        <f t="shared" si="7"/>
        <v>1.0011727912431587</v>
      </c>
      <c r="P36" s="80">
        <f t="shared" si="8"/>
        <v>1</v>
      </c>
      <c r="S36" s="2" t="s">
        <v>68</v>
      </c>
      <c r="T36" s="3">
        <v>37</v>
      </c>
      <c r="U36" s="3">
        <v>71.5</v>
      </c>
      <c r="V36" s="3">
        <v>255.4</v>
      </c>
      <c r="W36" s="3">
        <v>373.3</v>
      </c>
      <c r="X36" s="80">
        <f t="shared" si="9"/>
        <v>1.1077844311377245</v>
      </c>
      <c r="Y36" s="80">
        <f t="shared" si="10"/>
        <v>1.0468521229868228</v>
      </c>
      <c r="Z36" s="80">
        <f t="shared" si="11"/>
        <v>1.0011760094080753</v>
      </c>
      <c r="AA36" s="80">
        <f t="shared" si="12"/>
        <v>0.99973219068023578</v>
      </c>
    </row>
    <row r="37" spans="4:27" x14ac:dyDescent="0.25">
      <c r="D37" s="82">
        <f t="shared" si="13"/>
        <v>0.62064530000000007</v>
      </c>
      <c r="H37" s="2" t="s">
        <v>67</v>
      </c>
      <c r="I37" s="3">
        <v>48.8</v>
      </c>
      <c r="J37" s="3">
        <v>85.8</v>
      </c>
      <c r="K37" s="3">
        <v>282</v>
      </c>
      <c r="L37" s="3">
        <v>411</v>
      </c>
      <c r="M37" s="80">
        <f t="shared" si="5"/>
        <v>1.0892857142857142</v>
      </c>
      <c r="N37" s="80">
        <f t="shared" si="6"/>
        <v>1.0425273390036451</v>
      </c>
      <c r="O37" s="80">
        <f t="shared" si="7"/>
        <v>1.0014204545454544</v>
      </c>
      <c r="P37" s="80">
        <f t="shared" si="8"/>
        <v>1</v>
      </c>
      <c r="S37" s="2" t="s">
        <v>67</v>
      </c>
      <c r="T37" s="3">
        <v>40.799999999999997</v>
      </c>
      <c r="U37" s="3">
        <v>78.8</v>
      </c>
      <c r="V37" s="3">
        <v>281.2</v>
      </c>
      <c r="W37" s="3">
        <v>411</v>
      </c>
      <c r="X37" s="80">
        <f t="shared" si="9"/>
        <v>1.1086956521739131</v>
      </c>
      <c r="Y37" s="80">
        <f t="shared" si="10"/>
        <v>1.0478723404255319</v>
      </c>
      <c r="Z37" s="80">
        <f t="shared" si="11"/>
        <v>1.0010679957280171</v>
      </c>
      <c r="AA37" s="80">
        <f t="shared" si="12"/>
        <v>0.99975675018243726</v>
      </c>
    </row>
    <row r="38" spans="4:27" x14ac:dyDescent="0.25">
      <c r="D38" s="82">
        <f t="shared" si="13"/>
        <v>0.68270983000000007</v>
      </c>
      <c r="H38" s="2" t="s">
        <v>66</v>
      </c>
      <c r="I38" s="3">
        <v>53.7</v>
      </c>
      <c r="J38" s="3">
        <v>94.4</v>
      </c>
      <c r="K38" s="3">
        <v>310.2</v>
      </c>
      <c r="L38" s="3">
        <v>452</v>
      </c>
      <c r="M38" s="80">
        <f t="shared" si="5"/>
        <v>1.0892494929006087</v>
      </c>
      <c r="N38" s="80">
        <f t="shared" si="6"/>
        <v>1.0430939226519338</v>
      </c>
      <c r="O38" s="80">
        <f t="shared" si="7"/>
        <v>1.0016144656118824</v>
      </c>
      <c r="P38" s="80">
        <f t="shared" si="8"/>
        <v>1</v>
      </c>
      <c r="S38" s="2" t="s">
        <v>66</v>
      </c>
      <c r="T38" s="3">
        <v>44.9</v>
      </c>
      <c r="U38" s="3">
        <v>86.6</v>
      </c>
      <c r="V38" s="3">
        <v>309.3</v>
      </c>
      <c r="W38" s="3">
        <v>452</v>
      </c>
      <c r="X38" s="80">
        <f t="shared" si="9"/>
        <v>1.1086419753086418</v>
      </c>
      <c r="Y38" s="80">
        <f t="shared" si="10"/>
        <v>1.0458937198067633</v>
      </c>
      <c r="Z38" s="80">
        <f t="shared" si="11"/>
        <v>1.0012949174490127</v>
      </c>
      <c r="AA38" s="80">
        <f t="shared" si="12"/>
        <v>0.99955771782397174</v>
      </c>
    </row>
    <row r="39" spans="4:27" x14ac:dyDescent="0.25">
      <c r="D39" s="82">
        <f t="shared" si="13"/>
        <v>0.75098081300000019</v>
      </c>
      <c r="H39" s="2" t="s">
        <v>65</v>
      </c>
      <c r="I39" s="3">
        <v>59</v>
      </c>
      <c r="J39" s="3">
        <v>103.8</v>
      </c>
      <c r="K39" s="3">
        <v>341</v>
      </c>
      <c r="L39" s="3">
        <v>497</v>
      </c>
      <c r="M39" s="80">
        <f t="shared" si="5"/>
        <v>1.088560885608856</v>
      </c>
      <c r="N39" s="80">
        <f t="shared" si="6"/>
        <v>1.0432160804020101</v>
      </c>
      <c r="O39" s="80">
        <f t="shared" si="7"/>
        <v>1.0011743981209629</v>
      </c>
      <c r="P39" s="80">
        <f t="shared" si="8"/>
        <v>1</v>
      </c>
      <c r="S39" s="2" t="s">
        <v>65</v>
      </c>
      <c r="T39" s="3">
        <v>49.3</v>
      </c>
      <c r="U39" s="3">
        <v>95.2</v>
      </c>
      <c r="V39" s="3">
        <v>340.1</v>
      </c>
      <c r="W39" s="3">
        <v>497</v>
      </c>
      <c r="X39" s="80">
        <f t="shared" si="9"/>
        <v>1.1078651685393257</v>
      </c>
      <c r="Y39" s="80">
        <f t="shared" si="10"/>
        <v>1.0461538461538462</v>
      </c>
      <c r="Z39" s="80">
        <f t="shared" si="11"/>
        <v>1.001472320376914</v>
      </c>
      <c r="AA39" s="80">
        <f t="shared" si="12"/>
        <v>0.999597747385358</v>
      </c>
    </row>
    <row r="40" spans="4:27" x14ac:dyDescent="0.25">
      <c r="D40" s="82">
        <f t="shared" si="13"/>
        <v>0.82607889430000025</v>
      </c>
      <c r="H40" s="2" t="s">
        <v>64</v>
      </c>
      <c r="I40" s="3">
        <v>64.900000000000006</v>
      </c>
      <c r="J40" s="3">
        <v>114.1</v>
      </c>
      <c r="K40" s="3">
        <v>375.1</v>
      </c>
      <c r="L40" s="3">
        <v>546.70000000000005</v>
      </c>
      <c r="M40" s="80">
        <f t="shared" si="5"/>
        <v>1.0889261744966443</v>
      </c>
      <c r="N40" s="80">
        <f t="shared" si="6"/>
        <v>1.042961608775137</v>
      </c>
      <c r="O40" s="80">
        <f t="shared" si="7"/>
        <v>1.0013347570742126</v>
      </c>
      <c r="P40" s="80">
        <f t="shared" si="8"/>
        <v>1</v>
      </c>
      <c r="S40" s="2" t="s">
        <v>64</v>
      </c>
      <c r="T40" s="3">
        <v>54.3</v>
      </c>
      <c r="U40" s="3">
        <v>104.8</v>
      </c>
      <c r="V40" s="3">
        <v>374.1</v>
      </c>
      <c r="W40" s="3">
        <v>546.70000000000005</v>
      </c>
      <c r="X40" s="80">
        <f t="shared" si="9"/>
        <v>1.1104294478527608</v>
      </c>
      <c r="Y40" s="80">
        <f t="shared" si="10"/>
        <v>1.046953046953047</v>
      </c>
      <c r="Z40" s="80">
        <f t="shared" si="11"/>
        <v>1.001338329764454</v>
      </c>
      <c r="AA40" s="80">
        <f t="shared" si="12"/>
        <v>1.1965419128912236</v>
      </c>
    </row>
    <row r="41" spans="4:27" x14ac:dyDescent="0.25">
      <c r="D41" s="82">
        <f t="shared" si="13"/>
        <v>0.90868678373000034</v>
      </c>
      <c r="H41" s="2" t="s">
        <v>63</v>
      </c>
      <c r="I41" s="3">
        <v>71.400000000000006</v>
      </c>
      <c r="J41" s="3">
        <v>125.6</v>
      </c>
      <c r="K41" s="3">
        <v>412.8</v>
      </c>
      <c r="L41" s="3">
        <v>601.6</v>
      </c>
      <c r="M41" s="80">
        <f t="shared" si="5"/>
        <v>1.0900763358778627</v>
      </c>
      <c r="N41" s="80">
        <f t="shared" si="6"/>
        <v>1.0431893687707641</v>
      </c>
      <c r="O41" s="80">
        <f t="shared" si="7"/>
        <v>1.0014556040756915</v>
      </c>
      <c r="P41" s="80">
        <f t="shared" si="8"/>
        <v>1</v>
      </c>
      <c r="S41" s="2" t="s">
        <v>63</v>
      </c>
      <c r="T41" s="3">
        <v>59.7</v>
      </c>
      <c r="U41" s="3">
        <v>115.3</v>
      </c>
      <c r="V41" s="3">
        <v>411.7</v>
      </c>
      <c r="W41" s="3">
        <v>601.6</v>
      </c>
      <c r="X41" s="80">
        <f t="shared" si="9"/>
        <v>1.1076066790352506</v>
      </c>
      <c r="Y41" s="80">
        <f t="shared" si="10"/>
        <v>1.0472297910990009</v>
      </c>
      <c r="Z41" s="80">
        <f t="shared" si="11"/>
        <v>1.0014594989053758</v>
      </c>
      <c r="AA41" s="80">
        <f t="shared" si="12"/>
        <v>0.99966766367563986</v>
      </c>
    </row>
    <row r="42" spans="4:27" x14ac:dyDescent="0.25">
      <c r="D42" s="82">
        <f t="shared" si="13"/>
        <v>0.9995554621030005</v>
      </c>
      <c r="H42" s="2" t="s">
        <v>62</v>
      </c>
      <c r="I42" s="3">
        <v>78.599999999999994</v>
      </c>
      <c r="J42" s="3">
        <v>138.19999999999999</v>
      </c>
      <c r="K42" s="3">
        <v>454.1</v>
      </c>
      <c r="L42" s="3">
        <v>661.8</v>
      </c>
      <c r="M42" s="80">
        <f t="shared" si="5"/>
        <v>1.0901525658807212</v>
      </c>
      <c r="N42" s="80">
        <f t="shared" si="6"/>
        <v>1.0430188679245282</v>
      </c>
      <c r="O42" s="80">
        <f t="shared" si="7"/>
        <v>1.0013230429988975</v>
      </c>
      <c r="P42" s="80">
        <f t="shared" si="8"/>
        <v>1</v>
      </c>
      <c r="S42" s="2" t="s">
        <v>62</v>
      </c>
      <c r="T42" s="3">
        <v>65.7</v>
      </c>
      <c r="U42" s="3">
        <v>126.8</v>
      </c>
      <c r="V42" s="3">
        <v>452.9</v>
      </c>
      <c r="W42" s="3">
        <v>661.8</v>
      </c>
      <c r="X42" s="80">
        <f t="shared" si="9"/>
        <v>1.1079258010118045</v>
      </c>
      <c r="Y42" s="80">
        <f t="shared" si="10"/>
        <v>1.0462046204620461</v>
      </c>
      <c r="Z42" s="80">
        <f t="shared" si="11"/>
        <v>1.0013265531726729</v>
      </c>
      <c r="AA42" s="80">
        <f t="shared" si="12"/>
        <v>0.99969788519637459</v>
      </c>
    </row>
    <row r="43" spans="4:27" x14ac:dyDescent="0.25">
      <c r="D43" s="82">
        <f t="shared" si="13"/>
        <v>1.0995110083133006</v>
      </c>
    </row>
    <row r="45" spans="4:27" ht="15.75" x14ac:dyDescent="0.25">
      <c r="G45" s="112" t="s">
        <v>97</v>
      </c>
      <c r="I45" s="81" t="s">
        <v>74</v>
      </c>
      <c r="J45" s="81" t="s">
        <v>73</v>
      </c>
      <c r="K45" s="81" t="s">
        <v>72</v>
      </c>
      <c r="L45" s="81" t="s">
        <v>71</v>
      </c>
      <c r="R45" s="112" t="s">
        <v>99</v>
      </c>
      <c r="T45" s="81" t="s">
        <v>74</v>
      </c>
      <c r="U45" s="81" t="s">
        <v>73</v>
      </c>
      <c r="V45" s="81" t="s">
        <v>72</v>
      </c>
      <c r="W45" s="81" t="s">
        <v>71</v>
      </c>
    </row>
    <row r="46" spans="4:27" x14ac:dyDescent="0.25">
      <c r="G46">
        <v>119</v>
      </c>
      <c r="H46" s="2" t="s">
        <v>70</v>
      </c>
      <c r="I46" s="3">
        <v>33.6</v>
      </c>
      <c r="J46" s="3">
        <v>61.7</v>
      </c>
      <c r="K46" s="3">
        <v>211.3</v>
      </c>
      <c r="L46" s="3">
        <v>308.39999999999998</v>
      </c>
      <c r="M46" s="80">
        <f t="shared" ref="M46:M54" si="14">I46/T34</f>
        <v>1.0980392156862746</v>
      </c>
      <c r="N46" s="80">
        <f t="shared" ref="N46:P46" si="15">J46/U34</f>
        <v>1.0439932318104908</v>
      </c>
      <c r="O46" s="80">
        <f t="shared" si="15"/>
        <v>1.0014218009478673</v>
      </c>
      <c r="P46" s="80">
        <f t="shared" si="15"/>
        <v>1</v>
      </c>
      <c r="R46">
        <v>100</v>
      </c>
      <c r="S46" s="2" t="s">
        <v>70</v>
      </c>
      <c r="T46" s="3">
        <v>27.6</v>
      </c>
      <c r="U46" s="3">
        <v>56.5</v>
      </c>
      <c r="V46" s="3">
        <v>210.8</v>
      </c>
      <c r="W46" s="3">
        <v>308.5</v>
      </c>
    </row>
    <row r="47" spans="4:27" x14ac:dyDescent="0.25">
      <c r="H47" s="2" t="s">
        <v>69</v>
      </c>
      <c r="I47" s="3">
        <v>37</v>
      </c>
      <c r="J47" s="3">
        <v>68</v>
      </c>
      <c r="K47" s="3">
        <v>232.6</v>
      </c>
      <c r="L47" s="3">
        <v>339.5</v>
      </c>
      <c r="M47" s="80">
        <f t="shared" si="14"/>
        <v>1.0979228486646884</v>
      </c>
      <c r="N47" s="80">
        <f t="shared" ref="N47:P47" si="16">J47/U35</f>
        <v>1.0445468509984639</v>
      </c>
      <c r="O47" s="80">
        <f t="shared" si="16"/>
        <v>1.0012914334911751</v>
      </c>
      <c r="P47" s="80">
        <f t="shared" si="16"/>
        <v>1</v>
      </c>
      <c r="S47" s="2" t="s">
        <v>69</v>
      </c>
      <c r="T47" s="3">
        <v>30.4</v>
      </c>
      <c r="U47" s="3">
        <v>62.2</v>
      </c>
      <c r="V47" s="3">
        <v>232</v>
      </c>
      <c r="W47" s="3">
        <v>339.6</v>
      </c>
    </row>
    <row r="48" spans="4:27" x14ac:dyDescent="0.25">
      <c r="H48" s="2" t="s">
        <v>68</v>
      </c>
      <c r="I48" s="3">
        <v>40.700000000000003</v>
      </c>
      <c r="J48" s="3">
        <v>74.7</v>
      </c>
      <c r="K48" s="3">
        <v>255.8</v>
      </c>
      <c r="L48" s="3">
        <v>373.3</v>
      </c>
      <c r="M48" s="80">
        <f t="shared" si="14"/>
        <v>1.1000000000000001</v>
      </c>
      <c r="N48" s="80">
        <f t="shared" ref="N48:P48" si="17">J48/U36</f>
        <v>1.0447552447552448</v>
      </c>
      <c r="O48" s="80">
        <f t="shared" si="17"/>
        <v>1.0015661707126078</v>
      </c>
      <c r="P48" s="80">
        <f t="shared" si="17"/>
        <v>1</v>
      </c>
      <c r="S48" s="2" t="s">
        <v>68</v>
      </c>
      <c r="T48" s="3">
        <v>33.4</v>
      </c>
      <c r="U48" s="3">
        <v>68.3</v>
      </c>
      <c r="V48" s="3">
        <v>255.1</v>
      </c>
      <c r="W48" s="3">
        <v>373.4</v>
      </c>
    </row>
    <row r="49" spans="8:23" x14ac:dyDescent="0.25">
      <c r="H49" s="2" t="s">
        <v>67</v>
      </c>
      <c r="I49" s="3">
        <v>44.8</v>
      </c>
      <c r="J49" s="3">
        <v>82.3</v>
      </c>
      <c r="K49" s="3">
        <v>281.60000000000002</v>
      </c>
      <c r="L49" s="3">
        <v>411</v>
      </c>
      <c r="M49" s="80">
        <f t="shared" si="14"/>
        <v>1.0980392156862746</v>
      </c>
      <c r="N49" s="80">
        <f t="shared" ref="N49:P49" si="18">J49/U37</f>
        <v>1.0444162436548223</v>
      </c>
      <c r="O49" s="80">
        <f t="shared" si="18"/>
        <v>1.0014224751066858</v>
      </c>
      <c r="P49" s="80">
        <f t="shared" si="18"/>
        <v>1</v>
      </c>
      <c r="S49" s="2" t="s">
        <v>67</v>
      </c>
      <c r="T49" s="3">
        <v>36.799999999999997</v>
      </c>
      <c r="U49" s="3">
        <v>75.2</v>
      </c>
      <c r="V49" s="3">
        <v>280.89999999999998</v>
      </c>
      <c r="W49" s="3">
        <v>411.1</v>
      </c>
    </row>
    <row r="50" spans="8:23" x14ac:dyDescent="0.25">
      <c r="H50" s="2" t="s">
        <v>66</v>
      </c>
      <c r="I50" s="3">
        <v>49.3</v>
      </c>
      <c r="J50" s="3">
        <v>90.5</v>
      </c>
      <c r="K50" s="3">
        <v>309.7</v>
      </c>
      <c r="L50" s="3">
        <v>452</v>
      </c>
      <c r="M50" s="80">
        <f t="shared" si="14"/>
        <v>1.0979955456570156</v>
      </c>
      <c r="N50" s="80">
        <f t="shared" ref="N50:P50" si="19">J50/U38</f>
        <v>1.0450346420323327</v>
      </c>
      <c r="O50" s="80">
        <f t="shared" si="19"/>
        <v>1.0012932428063368</v>
      </c>
      <c r="P50" s="80">
        <f t="shared" si="19"/>
        <v>1</v>
      </c>
      <c r="S50" s="2" t="s">
        <v>66</v>
      </c>
      <c r="T50" s="3">
        <v>40.5</v>
      </c>
      <c r="U50" s="3">
        <v>82.8</v>
      </c>
      <c r="V50" s="3">
        <v>308.89999999999998</v>
      </c>
      <c r="W50" s="3">
        <v>452.2</v>
      </c>
    </row>
    <row r="51" spans="8:23" x14ac:dyDescent="0.25">
      <c r="H51" s="2" t="s">
        <v>65</v>
      </c>
      <c r="I51" s="3">
        <v>54.2</v>
      </c>
      <c r="J51" s="3">
        <v>99.5</v>
      </c>
      <c r="K51" s="3">
        <v>340.6</v>
      </c>
      <c r="L51" s="3">
        <v>497</v>
      </c>
      <c r="M51" s="80">
        <f t="shared" si="14"/>
        <v>1.0993914807302232</v>
      </c>
      <c r="N51" s="80">
        <f t="shared" ref="N51:P51" si="20">J51/U39</f>
        <v>1.0451680672268908</v>
      </c>
      <c r="O51" s="80">
        <f t="shared" si="20"/>
        <v>1.0014701558365187</v>
      </c>
      <c r="P51" s="80">
        <f t="shared" si="20"/>
        <v>1</v>
      </c>
      <c r="S51" s="2" t="s">
        <v>65</v>
      </c>
      <c r="T51" s="3">
        <v>44.5</v>
      </c>
      <c r="U51" s="3">
        <v>91</v>
      </c>
      <c r="V51" s="3">
        <v>339.6</v>
      </c>
      <c r="W51" s="3">
        <v>497.2</v>
      </c>
    </row>
    <row r="52" spans="8:23" x14ac:dyDescent="0.25">
      <c r="H52" s="2" t="s">
        <v>64</v>
      </c>
      <c r="I52" s="3">
        <v>59.6</v>
      </c>
      <c r="J52" s="3">
        <v>109.4</v>
      </c>
      <c r="K52" s="3">
        <v>374.6</v>
      </c>
      <c r="L52" s="3">
        <v>546.70000000000005</v>
      </c>
      <c r="M52" s="80">
        <f t="shared" si="14"/>
        <v>1.0976058931860038</v>
      </c>
      <c r="N52" s="80">
        <f t="shared" ref="N52:P52" si="21">J52/U40</f>
        <v>1.0438931297709924</v>
      </c>
      <c r="O52" s="80">
        <f t="shared" si="21"/>
        <v>1.0013365410318096</v>
      </c>
      <c r="P52" s="80">
        <f t="shared" si="21"/>
        <v>1</v>
      </c>
      <c r="S52" s="2" t="s">
        <v>64</v>
      </c>
      <c r="T52" s="3">
        <v>48.9</v>
      </c>
      <c r="U52" s="3">
        <v>100.1</v>
      </c>
      <c r="V52" s="3">
        <v>373.6</v>
      </c>
      <c r="W52" s="3">
        <v>456.9</v>
      </c>
    </row>
    <row r="53" spans="8:23" x14ac:dyDescent="0.25">
      <c r="H53" s="2" t="s">
        <v>63</v>
      </c>
      <c r="I53" s="3">
        <v>65.5</v>
      </c>
      <c r="J53" s="3">
        <v>120.4</v>
      </c>
      <c r="K53" s="3">
        <v>412.2</v>
      </c>
      <c r="L53" s="3">
        <v>601.6</v>
      </c>
      <c r="M53" s="80">
        <f t="shared" si="14"/>
        <v>1.0971524288107202</v>
      </c>
      <c r="N53" s="80">
        <f t="shared" ref="N53:P53" si="22">J53/U41</f>
        <v>1.0442324371205551</v>
      </c>
      <c r="O53" s="80">
        <f t="shared" si="22"/>
        <v>1.0012144765606024</v>
      </c>
      <c r="P53" s="80">
        <f t="shared" si="22"/>
        <v>1</v>
      </c>
      <c r="S53" s="2" t="s">
        <v>63</v>
      </c>
      <c r="T53" s="3">
        <v>53.9</v>
      </c>
      <c r="U53" s="3">
        <v>110.1</v>
      </c>
      <c r="V53" s="3">
        <v>411.1</v>
      </c>
      <c r="W53" s="3">
        <v>601.79999999999995</v>
      </c>
    </row>
    <row r="54" spans="8:23" x14ac:dyDescent="0.25">
      <c r="H54" s="2" t="s">
        <v>62</v>
      </c>
      <c r="I54" s="3">
        <v>72.099999999999994</v>
      </c>
      <c r="J54" s="3">
        <v>132.5</v>
      </c>
      <c r="K54" s="3">
        <v>453.5</v>
      </c>
      <c r="L54" s="3">
        <v>661.8</v>
      </c>
      <c r="M54" s="80">
        <f t="shared" si="14"/>
        <v>1.0974124809741246</v>
      </c>
      <c r="N54" s="80">
        <f t="shared" ref="N54:P54" si="23">J54/U42</f>
        <v>1.0449526813880126</v>
      </c>
      <c r="O54" s="80">
        <f t="shared" si="23"/>
        <v>1.0013247957606537</v>
      </c>
      <c r="P54" s="80">
        <f t="shared" si="23"/>
        <v>1</v>
      </c>
      <c r="S54" s="2" t="s">
        <v>62</v>
      </c>
      <c r="T54" s="3">
        <v>59.3</v>
      </c>
      <c r="U54" s="3">
        <v>121.2</v>
      </c>
      <c r="V54" s="3">
        <v>452.3</v>
      </c>
      <c r="W54" s="3">
        <v>662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5F7F5-BE18-4B0B-8CE6-99E330A8DE53}">
  <sheetPr transitionEvaluation="1" transitionEntry="1" codeName="Sheet4"/>
  <dimension ref="A1:W42"/>
  <sheetViews>
    <sheetView showGridLines="0" zoomScale="90" zoomScaleNormal="90" workbookViewId="0">
      <selection activeCell="D14" sqref="D14"/>
    </sheetView>
  </sheetViews>
  <sheetFormatPr defaultRowHeight="15" x14ac:dyDescent="0.25"/>
  <cols>
    <col min="4" max="4" width="9" customWidth="1"/>
  </cols>
  <sheetData>
    <row r="1" spans="1:23" x14ac:dyDescent="0.25">
      <c r="C1" s="2" t="s">
        <v>10</v>
      </c>
      <c r="G1" s="75" t="s">
        <v>29</v>
      </c>
    </row>
    <row r="2" spans="1:23" ht="15" customHeight="1" x14ac:dyDescent="0.25">
      <c r="A2" t="s">
        <v>49</v>
      </c>
      <c r="C2" s="2" t="s">
        <v>25</v>
      </c>
      <c r="G2" s="75" t="s">
        <v>32</v>
      </c>
    </row>
    <row r="3" spans="1:23" ht="15" customHeight="1" x14ac:dyDescent="0.25">
      <c r="A3" s="77" t="s">
        <v>59</v>
      </c>
      <c r="C3" s="2"/>
      <c r="G3" s="75" t="s">
        <v>33</v>
      </c>
    </row>
    <row r="4" spans="1:23" ht="15" customHeight="1" x14ac:dyDescent="0.25">
      <c r="A4" s="77" t="s">
        <v>60</v>
      </c>
      <c r="C4" s="2"/>
      <c r="G4" s="75" t="s">
        <v>34</v>
      </c>
    </row>
    <row r="5" spans="1:23" ht="15" customHeight="1" x14ac:dyDescent="0.25">
      <c r="C5" s="2"/>
    </row>
    <row r="7" spans="1:23" ht="15" customHeight="1" x14ac:dyDescent="0.25">
      <c r="C7" s="287" t="s">
        <v>0</v>
      </c>
      <c r="D7" s="288"/>
      <c r="E7" s="288"/>
      <c r="F7" s="288"/>
      <c r="G7" s="288"/>
      <c r="H7" s="288"/>
      <c r="I7" s="288"/>
      <c r="J7" s="288"/>
      <c r="K7" s="289"/>
      <c r="O7" s="287" t="s">
        <v>0</v>
      </c>
      <c r="P7" s="288"/>
      <c r="Q7" s="288"/>
      <c r="R7" s="288"/>
      <c r="S7" s="288"/>
      <c r="T7" s="288"/>
      <c r="U7" s="288"/>
      <c r="V7" s="288"/>
      <c r="W7" s="289"/>
    </row>
    <row r="8" spans="1:23" ht="15" customHeight="1" x14ac:dyDescent="0.25">
      <c r="C8" s="4"/>
      <c r="D8" s="5">
        <v>3783</v>
      </c>
      <c r="E8" s="4"/>
      <c r="F8" s="285" t="s">
        <v>2</v>
      </c>
      <c r="G8" s="286"/>
      <c r="H8" s="4"/>
      <c r="I8" s="4"/>
      <c r="J8" s="4" t="s">
        <v>24</v>
      </c>
      <c r="K8" s="4"/>
      <c r="O8" s="4"/>
      <c r="P8" s="5">
        <v>3783</v>
      </c>
      <c r="Q8" s="4"/>
      <c r="R8" s="285" t="s">
        <v>2</v>
      </c>
      <c r="S8" s="286"/>
      <c r="T8" s="4"/>
      <c r="U8" s="4"/>
      <c r="V8" s="4" t="s">
        <v>24</v>
      </c>
      <c r="W8" s="4"/>
    </row>
    <row r="9" spans="1:23" x14ac:dyDescent="0.25">
      <c r="C9" s="6"/>
      <c r="D9" s="10" t="s">
        <v>12</v>
      </c>
      <c r="E9" s="10"/>
      <c r="F9" s="10" t="s">
        <v>5</v>
      </c>
      <c r="G9" s="10"/>
      <c r="H9" s="21"/>
      <c r="I9" s="19"/>
      <c r="J9" s="21" t="s">
        <v>18</v>
      </c>
      <c r="K9" s="22"/>
      <c r="O9" s="6"/>
      <c r="P9" s="10" t="s">
        <v>20</v>
      </c>
      <c r="Q9" s="10"/>
      <c r="R9" s="10" t="s">
        <v>5</v>
      </c>
      <c r="S9" s="10"/>
      <c r="T9" s="21"/>
      <c r="U9" s="19"/>
      <c r="V9" s="21" t="s">
        <v>18</v>
      </c>
      <c r="W9" s="22"/>
    </row>
    <row r="10" spans="1:23" x14ac:dyDescent="0.25">
      <c r="C10" s="7"/>
      <c r="D10" s="11" t="s">
        <v>3</v>
      </c>
      <c r="E10" s="11"/>
      <c r="F10" s="11" t="s">
        <v>5</v>
      </c>
      <c r="G10" s="11"/>
      <c r="H10" s="29"/>
      <c r="I10" s="20"/>
      <c r="J10" s="12"/>
      <c r="K10" s="23"/>
      <c r="O10" s="7"/>
      <c r="P10" s="11" t="s">
        <v>3</v>
      </c>
      <c r="Q10" s="11"/>
      <c r="R10" s="11" t="s">
        <v>5</v>
      </c>
      <c r="S10" s="11"/>
      <c r="T10" s="29"/>
      <c r="U10" s="20"/>
      <c r="V10" s="12"/>
      <c r="W10" s="23"/>
    </row>
    <row r="11" spans="1:23" x14ac:dyDescent="0.25">
      <c r="C11" s="8"/>
      <c r="D11" s="11" t="s">
        <v>4</v>
      </c>
      <c r="E11" s="11" t="s">
        <v>13</v>
      </c>
      <c r="F11" s="11" t="s">
        <v>14</v>
      </c>
      <c r="G11" s="11" t="s">
        <v>15</v>
      </c>
      <c r="H11" s="11" t="s">
        <v>16</v>
      </c>
      <c r="I11" s="11" t="s">
        <v>16</v>
      </c>
      <c r="J11" s="12" t="s">
        <v>6</v>
      </c>
      <c r="K11" s="30" t="s">
        <v>19</v>
      </c>
      <c r="M11" s="3" t="s">
        <v>8</v>
      </c>
      <c r="O11" s="8"/>
      <c r="P11" s="11" t="s">
        <v>4</v>
      </c>
      <c r="Q11" s="11" t="s">
        <v>13</v>
      </c>
      <c r="R11" s="11" t="s">
        <v>14</v>
      </c>
      <c r="S11" s="11" t="s">
        <v>15</v>
      </c>
      <c r="T11" s="11" t="s">
        <v>16</v>
      </c>
      <c r="U11" s="11" t="s">
        <v>16</v>
      </c>
      <c r="V11" s="12" t="s">
        <v>6</v>
      </c>
      <c r="W11" s="30" t="s">
        <v>19</v>
      </c>
    </row>
    <row r="12" spans="1:23" x14ac:dyDescent="0.25">
      <c r="C12" s="28" t="s">
        <v>11</v>
      </c>
      <c r="D12" s="12" t="s">
        <v>1</v>
      </c>
      <c r="E12" s="12" t="s">
        <v>1</v>
      </c>
      <c r="F12" s="12" t="s">
        <v>1</v>
      </c>
      <c r="G12" s="12" t="s">
        <v>1</v>
      </c>
      <c r="H12" s="12" t="s">
        <v>1</v>
      </c>
      <c r="I12" s="12" t="s">
        <v>17</v>
      </c>
      <c r="J12" s="12" t="s">
        <v>1</v>
      </c>
      <c r="K12" s="24" t="s">
        <v>7</v>
      </c>
      <c r="M12" s="31" t="s">
        <v>9</v>
      </c>
      <c r="O12" s="28" t="s">
        <v>11</v>
      </c>
      <c r="P12" s="12" t="s">
        <v>1</v>
      </c>
      <c r="Q12" s="12" t="s">
        <v>1</v>
      </c>
      <c r="R12" s="12" t="s">
        <v>1</v>
      </c>
      <c r="S12" s="12" t="s">
        <v>1</v>
      </c>
      <c r="T12" s="12" t="s">
        <v>1</v>
      </c>
      <c r="U12" s="12" t="s">
        <v>17</v>
      </c>
      <c r="V12" s="12" t="s">
        <v>1</v>
      </c>
      <c r="W12" s="24" t="s">
        <v>7</v>
      </c>
    </row>
    <row r="13" spans="1:23" x14ac:dyDescent="0.25">
      <c r="C13" s="8">
        <v>1</v>
      </c>
      <c r="D13" s="13">
        <v>46.1</v>
      </c>
      <c r="E13" s="13">
        <v>34.700000000000003</v>
      </c>
      <c r="F13" s="13">
        <v>1.8</v>
      </c>
      <c r="G13" s="17">
        <v>73</v>
      </c>
      <c r="H13" s="17">
        <v>14</v>
      </c>
      <c r="I13" s="17">
        <v>6.2</v>
      </c>
      <c r="J13" s="13">
        <v>33.6</v>
      </c>
      <c r="K13" s="25">
        <v>0.89</v>
      </c>
      <c r="M13" s="32">
        <f>D13/P13</f>
        <v>1.4681528662420382</v>
      </c>
      <c r="N13" s="35">
        <f>P13*M$22</f>
        <v>38.867175031033874</v>
      </c>
      <c r="O13" s="8">
        <v>1</v>
      </c>
      <c r="P13" s="13">
        <v>31.4</v>
      </c>
      <c r="Q13" s="13">
        <v>21.3</v>
      </c>
      <c r="R13" s="13">
        <v>0.4</v>
      </c>
      <c r="S13" s="17">
        <v>75</v>
      </c>
      <c r="T13" s="17">
        <v>14</v>
      </c>
      <c r="U13" s="17">
        <v>6.2</v>
      </c>
      <c r="V13" s="13">
        <v>33.6</v>
      </c>
      <c r="W13" s="25">
        <v>0.89</v>
      </c>
    </row>
    <row r="14" spans="1:23" x14ac:dyDescent="0.25">
      <c r="C14" s="8">
        <v>2</v>
      </c>
      <c r="D14" s="14">
        <v>78.5</v>
      </c>
      <c r="E14" s="13">
        <v>63.2</v>
      </c>
      <c r="F14" s="13">
        <v>3.8</v>
      </c>
      <c r="G14" s="17">
        <v>73</v>
      </c>
      <c r="H14" s="17">
        <v>14</v>
      </c>
      <c r="I14" s="17">
        <v>8.6</v>
      </c>
      <c r="J14" s="14">
        <v>59</v>
      </c>
      <c r="K14" s="25">
        <v>0.78</v>
      </c>
      <c r="M14" s="32">
        <f t="shared" ref="M14:M22" si="0">D14/P14</f>
        <v>1.4195298372513563</v>
      </c>
      <c r="N14" s="35">
        <f t="shared" ref="N14:N22" si="1">P14*M$22</f>
        <v>68.450789147011875</v>
      </c>
      <c r="O14" s="8">
        <v>2</v>
      </c>
      <c r="P14" s="14">
        <v>55.3</v>
      </c>
      <c r="Q14" s="13">
        <v>42.4</v>
      </c>
      <c r="R14" s="13">
        <v>1.3</v>
      </c>
      <c r="S14" s="17">
        <v>75</v>
      </c>
      <c r="T14" s="17">
        <v>14</v>
      </c>
      <c r="U14" s="17">
        <v>8.6</v>
      </c>
      <c r="V14" s="14">
        <v>59</v>
      </c>
      <c r="W14" s="25">
        <v>0.78</v>
      </c>
    </row>
    <row r="15" spans="1:23" x14ac:dyDescent="0.25">
      <c r="C15" s="8">
        <v>3</v>
      </c>
      <c r="D15" s="13">
        <v>105</v>
      </c>
      <c r="E15" s="13">
        <v>86.7</v>
      </c>
      <c r="F15" s="13">
        <v>6.1</v>
      </c>
      <c r="G15" s="17">
        <v>73</v>
      </c>
      <c r="H15" s="17">
        <v>14</v>
      </c>
      <c r="I15" s="17">
        <v>9.4</v>
      </c>
      <c r="J15" s="13">
        <v>85.2</v>
      </c>
      <c r="K15" s="25">
        <v>0.75</v>
      </c>
      <c r="M15" s="32">
        <f t="shared" si="0"/>
        <v>1.4208389715832204</v>
      </c>
      <c r="N15" s="35">
        <f t="shared" si="1"/>
        <v>91.474020216350425</v>
      </c>
      <c r="O15" s="8">
        <v>3</v>
      </c>
      <c r="P15" s="13">
        <v>73.900000000000006</v>
      </c>
      <c r="Q15" s="13">
        <v>59.3</v>
      </c>
      <c r="R15" s="13">
        <v>2.2999999999999998</v>
      </c>
      <c r="S15" s="17">
        <v>75</v>
      </c>
      <c r="T15" s="17">
        <v>14</v>
      </c>
      <c r="U15" s="17">
        <v>9.4</v>
      </c>
      <c r="V15" s="13">
        <v>85.2</v>
      </c>
      <c r="W15" s="25">
        <v>0.75</v>
      </c>
    </row>
    <row r="16" spans="1:23" x14ac:dyDescent="0.25">
      <c r="C16" s="8">
        <v>4</v>
      </c>
      <c r="D16" s="13">
        <v>127.7</v>
      </c>
      <c r="E16" s="13">
        <v>105.8</v>
      </c>
      <c r="F16" s="13">
        <v>8.5</v>
      </c>
      <c r="G16" s="17">
        <v>73</v>
      </c>
      <c r="H16" s="17">
        <v>14</v>
      </c>
      <c r="I16" s="17">
        <v>10.6</v>
      </c>
      <c r="J16" s="13">
        <v>111.3</v>
      </c>
      <c r="K16" s="25">
        <v>0.74</v>
      </c>
      <c r="M16" s="32">
        <f t="shared" si="0"/>
        <v>1.4094922737306845</v>
      </c>
      <c r="N16" s="35">
        <f t="shared" si="1"/>
        <v>112.14541585387479</v>
      </c>
      <c r="O16" s="8">
        <v>4</v>
      </c>
      <c r="P16" s="13">
        <v>90.6</v>
      </c>
      <c r="Q16" s="13">
        <v>73.599999999999994</v>
      </c>
      <c r="R16" s="13">
        <v>3.6</v>
      </c>
      <c r="S16" s="17">
        <v>75</v>
      </c>
      <c r="T16" s="17">
        <v>14</v>
      </c>
      <c r="U16" s="17">
        <v>10.6</v>
      </c>
      <c r="V16" s="13">
        <v>111.3</v>
      </c>
      <c r="W16" s="25">
        <v>0.74</v>
      </c>
    </row>
    <row r="17" spans="3:23" x14ac:dyDescent="0.25">
      <c r="C17" s="8">
        <v>5</v>
      </c>
      <c r="D17" s="14">
        <v>144.9</v>
      </c>
      <c r="E17" s="13">
        <v>121.1</v>
      </c>
      <c r="F17" s="13">
        <v>10.9</v>
      </c>
      <c r="G17" s="17">
        <v>73</v>
      </c>
      <c r="H17" s="17">
        <v>14</v>
      </c>
      <c r="I17" s="17">
        <v>10.199999999999999</v>
      </c>
      <c r="J17" s="14">
        <v>137.5</v>
      </c>
      <c r="K17" s="25">
        <v>0.73</v>
      </c>
      <c r="M17" s="32">
        <f t="shared" si="0"/>
        <v>1.3839541547277938</v>
      </c>
      <c r="N17" s="35">
        <f t="shared" si="1"/>
        <v>129.59851037417982</v>
      </c>
      <c r="O17" s="8">
        <v>5</v>
      </c>
      <c r="P17" s="14">
        <v>104.7</v>
      </c>
      <c r="Q17" s="13">
        <v>86.8</v>
      </c>
      <c r="R17" s="13">
        <v>5</v>
      </c>
      <c r="S17" s="17">
        <v>75</v>
      </c>
      <c r="T17" s="17">
        <v>14</v>
      </c>
      <c r="U17" s="17">
        <v>10.199999999999999</v>
      </c>
      <c r="V17" s="14">
        <v>137.5</v>
      </c>
      <c r="W17" s="25">
        <v>0.73</v>
      </c>
    </row>
    <row r="18" spans="3:23" x14ac:dyDescent="0.25">
      <c r="C18" s="8">
        <v>10</v>
      </c>
      <c r="D18" s="13">
        <v>225.1</v>
      </c>
      <c r="E18" s="13">
        <v>189.1</v>
      </c>
      <c r="F18" s="13">
        <v>23.4</v>
      </c>
      <c r="G18" s="17">
        <v>73</v>
      </c>
      <c r="H18" s="17">
        <v>14</v>
      </c>
      <c r="I18" s="17">
        <v>10.1</v>
      </c>
      <c r="J18" s="13">
        <v>268.5</v>
      </c>
      <c r="K18" s="25">
        <v>0.71</v>
      </c>
      <c r="M18" s="32">
        <f t="shared" si="0"/>
        <v>1.316374269005848</v>
      </c>
      <c r="N18" s="35">
        <f t="shared" si="1"/>
        <v>211.66518886327364</v>
      </c>
      <c r="O18" s="8">
        <v>10</v>
      </c>
      <c r="P18" s="13">
        <v>171</v>
      </c>
      <c r="Q18" s="13">
        <v>143.5</v>
      </c>
      <c r="R18" s="13">
        <v>14.9</v>
      </c>
      <c r="S18" s="17">
        <v>75</v>
      </c>
      <c r="T18" s="17">
        <v>14</v>
      </c>
      <c r="U18" s="17">
        <v>10.1</v>
      </c>
      <c r="V18" s="13">
        <v>268.5</v>
      </c>
      <c r="W18" s="25">
        <v>0.71</v>
      </c>
    </row>
    <row r="19" spans="3:23" x14ac:dyDescent="0.25">
      <c r="C19" s="8">
        <v>20</v>
      </c>
      <c r="D19" s="13">
        <v>364</v>
      </c>
      <c r="E19" s="13">
        <v>304.10000000000002</v>
      </c>
      <c r="F19" s="13">
        <v>45.5</v>
      </c>
      <c r="G19" s="17">
        <v>73</v>
      </c>
      <c r="H19" s="17">
        <v>14</v>
      </c>
      <c r="I19" s="17">
        <v>11.8</v>
      </c>
      <c r="J19" s="13">
        <v>530.29999999999995</v>
      </c>
      <c r="K19" s="25">
        <v>0.7</v>
      </c>
      <c r="M19" s="32">
        <f t="shared" si="0"/>
        <v>1.2530120481927711</v>
      </c>
      <c r="N19" s="35">
        <f t="shared" si="1"/>
        <v>359.58325944316368</v>
      </c>
      <c r="O19" s="8">
        <v>20</v>
      </c>
      <c r="P19" s="13">
        <v>290.5</v>
      </c>
      <c r="Q19" s="13">
        <v>240</v>
      </c>
      <c r="R19" s="13">
        <v>36</v>
      </c>
      <c r="S19" s="17">
        <v>75</v>
      </c>
      <c r="T19" s="17">
        <v>14</v>
      </c>
      <c r="U19" s="17">
        <v>11.8</v>
      </c>
      <c r="V19" s="13">
        <v>530.29999999999995</v>
      </c>
      <c r="W19" s="25">
        <v>0.7</v>
      </c>
    </row>
    <row r="20" spans="3:23" x14ac:dyDescent="0.25">
      <c r="C20" s="8">
        <v>30</v>
      </c>
      <c r="D20" s="13">
        <v>482</v>
      </c>
      <c r="E20" s="13">
        <v>406.4</v>
      </c>
      <c r="F20" s="13">
        <v>60.8</v>
      </c>
      <c r="G20" s="17">
        <v>73</v>
      </c>
      <c r="H20" s="17">
        <v>14</v>
      </c>
      <c r="I20" s="17">
        <v>11.9</v>
      </c>
      <c r="J20" s="13">
        <v>792.2</v>
      </c>
      <c r="K20" s="25">
        <v>0.7</v>
      </c>
      <c r="M20" s="32">
        <f t="shared" si="0"/>
        <v>1.2445132971856441</v>
      </c>
      <c r="N20" s="35">
        <f t="shared" si="1"/>
        <v>479.40308565348471</v>
      </c>
      <c r="O20" s="8">
        <v>30</v>
      </c>
      <c r="P20" s="13">
        <v>387.3</v>
      </c>
      <c r="Q20" s="13">
        <v>323.89999999999998</v>
      </c>
      <c r="R20" s="13">
        <v>48.6</v>
      </c>
      <c r="S20" s="17">
        <v>75</v>
      </c>
      <c r="T20" s="17">
        <v>14</v>
      </c>
      <c r="U20" s="17">
        <v>11.9</v>
      </c>
      <c r="V20" s="13">
        <v>792.2</v>
      </c>
      <c r="W20" s="25">
        <v>0.7</v>
      </c>
    </row>
    <row r="21" spans="3:23" x14ac:dyDescent="0.25">
      <c r="C21" s="8">
        <v>40</v>
      </c>
      <c r="D21" s="13">
        <v>591.4</v>
      </c>
      <c r="E21" s="13">
        <v>500.4</v>
      </c>
      <c r="F21" s="13">
        <v>74.900000000000006</v>
      </c>
      <c r="G21" s="17">
        <v>74</v>
      </c>
      <c r="H21" s="17">
        <v>14</v>
      </c>
      <c r="I21" s="17">
        <v>12.4</v>
      </c>
      <c r="J21" s="14">
        <v>1054</v>
      </c>
      <c r="K21" s="25">
        <v>0.7</v>
      </c>
      <c r="M21" s="32">
        <f t="shared" si="0"/>
        <v>1.2416544194835186</v>
      </c>
      <c r="N21" s="35">
        <f t="shared" si="1"/>
        <v>589.56800851214757</v>
      </c>
      <c r="O21" s="8">
        <v>40</v>
      </c>
      <c r="P21" s="13">
        <v>476.3</v>
      </c>
      <c r="Q21" s="13">
        <v>400.2</v>
      </c>
      <c r="R21" s="13">
        <v>60</v>
      </c>
      <c r="S21" s="17">
        <v>75</v>
      </c>
      <c r="T21" s="17">
        <v>14</v>
      </c>
      <c r="U21" s="17">
        <v>12.4</v>
      </c>
      <c r="V21" s="14">
        <v>1054</v>
      </c>
      <c r="W21" s="25">
        <v>0.7</v>
      </c>
    </row>
    <row r="22" spans="3:23" x14ac:dyDescent="0.25">
      <c r="C22" s="9">
        <v>50</v>
      </c>
      <c r="D22" s="15">
        <v>698</v>
      </c>
      <c r="E22" s="16">
        <v>591.1</v>
      </c>
      <c r="F22" s="16">
        <v>88.3</v>
      </c>
      <c r="G22" s="18">
        <v>75</v>
      </c>
      <c r="H22" s="18">
        <v>14</v>
      </c>
      <c r="I22" s="18">
        <v>14</v>
      </c>
      <c r="J22" s="16">
        <v>1315.8</v>
      </c>
      <c r="K22" s="26">
        <v>0.7</v>
      </c>
      <c r="M22" s="32">
        <f t="shared" si="0"/>
        <v>1.2378081220074482</v>
      </c>
      <c r="N22" s="35">
        <f t="shared" si="1"/>
        <v>698</v>
      </c>
      <c r="O22" s="9">
        <v>50</v>
      </c>
      <c r="P22" s="15">
        <v>563.9</v>
      </c>
      <c r="Q22" s="16">
        <v>474.1</v>
      </c>
      <c r="R22" s="16">
        <v>71.2</v>
      </c>
      <c r="S22" s="18">
        <v>75</v>
      </c>
      <c r="T22" s="18">
        <v>14</v>
      </c>
      <c r="U22" s="18">
        <v>14</v>
      </c>
      <c r="V22" s="16">
        <v>1315.8</v>
      </c>
      <c r="W22" s="26">
        <v>0.7</v>
      </c>
    </row>
    <row r="23" spans="3:23" x14ac:dyDescent="0.25">
      <c r="C23" s="34" t="s">
        <v>23</v>
      </c>
      <c r="D23" s="1">
        <f>D14/D13</f>
        <v>1.702819956616052</v>
      </c>
      <c r="E23" s="1">
        <f>E14/E13</f>
        <v>1.8213256484149856</v>
      </c>
      <c r="O23" s="34" t="s">
        <v>23</v>
      </c>
      <c r="P23" s="1">
        <f>P14/P13</f>
        <v>1.7611464968152866</v>
      </c>
      <c r="Q23" s="1">
        <f>Q14/Q13</f>
        <v>1.9906103286384975</v>
      </c>
    </row>
    <row r="24" spans="3:23" x14ac:dyDescent="0.25">
      <c r="C24" s="27"/>
      <c r="O24" s="27"/>
    </row>
    <row r="25" spans="3:23" ht="15" customHeight="1" x14ac:dyDescent="0.25">
      <c r="C25" s="287" t="s">
        <v>0</v>
      </c>
      <c r="D25" s="288"/>
      <c r="E25" s="288"/>
      <c r="F25" s="288"/>
      <c r="G25" s="288"/>
      <c r="H25" s="288"/>
      <c r="I25" s="288"/>
      <c r="J25" s="288"/>
      <c r="K25" s="289"/>
      <c r="O25" s="287" t="s">
        <v>0</v>
      </c>
      <c r="P25" s="288"/>
      <c r="Q25" s="288"/>
      <c r="R25" s="288"/>
      <c r="S25" s="288"/>
      <c r="T25" s="288"/>
      <c r="U25" s="288"/>
      <c r="V25" s="288"/>
      <c r="W25" s="289"/>
    </row>
    <row r="26" spans="3:23" ht="15" customHeight="1" x14ac:dyDescent="0.25">
      <c r="C26" s="4"/>
      <c r="D26" s="5">
        <v>3783</v>
      </c>
      <c r="E26" s="4"/>
      <c r="F26" s="285" t="s">
        <v>2</v>
      </c>
      <c r="G26" s="286"/>
      <c r="H26" s="4"/>
      <c r="I26" s="4"/>
      <c r="J26" s="4" t="s">
        <v>24</v>
      </c>
      <c r="K26" s="4"/>
      <c r="O26" s="4"/>
      <c r="P26" s="5">
        <v>3783</v>
      </c>
      <c r="Q26" s="4"/>
      <c r="R26" s="285" t="s">
        <v>2</v>
      </c>
      <c r="S26" s="286"/>
      <c r="T26" s="4"/>
      <c r="U26" s="4"/>
      <c r="V26" s="4" t="s">
        <v>24</v>
      </c>
      <c r="W26" s="4"/>
    </row>
    <row r="27" spans="3:23" x14ac:dyDescent="0.25">
      <c r="C27" s="6"/>
      <c r="D27" s="10" t="s">
        <v>12</v>
      </c>
      <c r="E27" s="10"/>
      <c r="F27" s="10" t="s">
        <v>5</v>
      </c>
      <c r="G27" s="10"/>
      <c r="H27" s="21"/>
      <c r="I27" s="19"/>
      <c r="J27" s="21" t="s">
        <v>18</v>
      </c>
      <c r="K27" s="22"/>
      <c r="O27" s="6"/>
      <c r="P27" s="10" t="s">
        <v>21</v>
      </c>
      <c r="Q27" s="10"/>
      <c r="R27" s="10" t="s">
        <v>5</v>
      </c>
      <c r="S27" s="10"/>
      <c r="T27" s="21"/>
      <c r="U27" s="19"/>
      <c r="V27" s="21" t="s">
        <v>18</v>
      </c>
      <c r="W27" s="22"/>
    </row>
    <row r="28" spans="3:23" x14ac:dyDescent="0.25">
      <c r="C28" s="7"/>
      <c r="D28" s="11" t="s">
        <v>3</v>
      </c>
      <c r="E28" s="11"/>
      <c r="F28" s="11" t="s">
        <v>5</v>
      </c>
      <c r="G28" s="11"/>
      <c r="H28" s="29"/>
      <c r="I28" s="20"/>
      <c r="J28" s="12"/>
      <c r="K28" s="23"/>
      <c r="O28" s="7"/>
      <c r="P28" s="11" t="s">
        <v>3</v>
      </c>
      <c r="Q28" s="11"/>
      <c r="R28" s="11" t="s">
        <v>5</v>
      </c>
      <c r="S28" s="11"/>
      <c r="T28" s="29"/>
      <c r="U28" s="20"/>
      <c r="V28" s="12"/>
      <c r="W28" s="23"/>
    </row>
    <row r="29" spans="3:23" x14ac:dyDescent="0.25">
      <c r="C29" s="8"/>
      <c r="D29" s="11" t="s">
        <v>4</v>
      </c>
      <c r="E29" s="11" t="s">
        <v>13</v>
      </c>
      <c r="F29" s="11" t="s">
        <v>14</v>
      </c>
      <c r="G29" s="11" t="s">
        <v>15</v>
      </c>
      <c r="H29" s="11" t="s">
        <v>16</v>
      </c>
      <c r="I29" s="11" t="s">
        <v>16</v>
      </c>
      <c r="J29" s="12" t="s">
        <v>6</v>
      </c>
      <c r="K29" s="30" t="s">
        <v>19</v>
      </c>
      <c r="M29" s="3" t="s">
        <v>8</v>
      </c>
      <c r="O29" s="8"/>
      <c r="P29" s="11" t="s">
        <v>4</v>
      </c>
      <c r="Q29" s="11" t="s">
        <v>13</v>
      </c>
      <c r="R29" s="11" t="s">
        <v>14</v>
      </c>
      <c r="S29" s="11" t="s">
        <v>15</v>
      </c>
      <c r="T29" s="11" t="s">
        <v>16</v>
      </c>
      <c r="U29" s="11" t="s">
        <v>16</v>
      </c>
      <c r="V29" s="12" t="s">
        <v>6</v>
      </c>
      <c r="W29" s="30" t="s">
        <v>19</v>
      </c>
    </row>
    <row r="30" spans="3:23" x14ac:dyDescent="0.25">
      <c r="C30" s="28" t="s">
        <v>11</v>
      </c>
      <c r="D30" s="12" t="s">
        <v>1</v>
      </c>
      <c r="E30" s="12" t="s">
        <v>1</v>
      </c>
      <c r="F30" s="12" t="s">
        <v>1</v>
      </c>
      <c r="G30" s="12" t="s">
        <v>1</v>
      </c>
      <c r="H30" s="12" t="s">
        <v>1</v>
      </c>
      <c r="I30" s="12" t="s">
        <v>17</v>
      </c>
      <c r="J30" s="12" t="s">
        <v>1</v>
      </c>
      <c r="K30" s="24" t="s">
        <v>7</v>
      </c>
      <c r="L30" s="28" t="s">
        <v>11</v>
      </c>
      <c r="M30" s="31" t="s">
        <v>9</v>
      </c>
      <c r="O30" s="28" t="s">
        <v>11</v>
      </c>
      <c r="P30" s="12" t="s">
        <v>1</v>
      </c>
      <c r="Q30" s="12" t="s">
        <v>1</v>
      </c>
      <c r="R30" s="12" t="s">
        <v>1</v>
      </c>
      <c r="S30" s="12" t="s">
        <v>1</v>
      </c>
      <c r="T30" s="12" t="s">
        <v>1</v>
      </c>
      <c r="U30" s="12" t="s">
        <v>17</v>
      </c>
      <c r="V30" s="12" t="s">
        <v>1</v>
      </c>
      <c r="W30" s="24" t="s">
        <v>7</v>
      </c>
    </row>
    <row r="31" spans="3:23" x14ac:dyDescent="0.25">
      <c r="C31" s="8">
        <v>1</v>
      </c>
      <c r="D31" s="13">
        <v>46.1</v>
      </c>
      <c r="E31" s="13">
        <v>34.700000000000003</v>
      </c>
      <c r="F31" s="13">
        <v>1.8</v>
      </c>
      <c r="G31" s="17">
        <v>73</v>
      </c>
      <c r="H31" s="17">
        <v>14</v>
      </c>
      <c r="I31" s="17">
        <v>6.2</v>
      </c>
      <c r="J31" s="13">
        <v>33.6</v>
      </c>
      <c r="K31" s="25">
        <v>0.89</v>
      </c>
      <c r="L31" s="8">
        <v>1</v>
      </c>
      <c r="M31" s="32">
        <f>D31/P31</f>
        <v>1.2561307901907357</v>
      </c>
      <c r="O31" s="8">
        <v>1</v>
      </c>
      <c r="P31" s="13">
        <v>36.700000000000003</v>
      </c>
      <c r="Q31" s="13">
        <v>26.5</v>
      </c>
      <c r="R31" s="13">
        <v>0.6</v>
      </c>
      <c r="S31" s="17">
        <v>75</v>
      </c>
      <c r="T31" s="17">
        <v>14</v>
      </c>
      <c r="U31" s="17">
        <v>6.2</v>
      </c>
      <c r="V31" s="13">
        <v>33.6</v>
      </c>
      <c r="W31" s="25">
        <v>0.89</v>
      </c>
    </row>
    <row r="32" spans="3:23" x14ac:dyDescent="0.25">
      <c r="C32" s="8">
        <v>2</v>
      </c>
      <c r="D32" s="14">
        <v>78.5</v>
      </c>
      <c r="E32" s="13">
        <v>63.2</v>
      </c>
      <c r="F32" s="13">
        <v>3.8</v>
      </c>
      <c r="G32" s="17">
        <v>73</v>
      </c>
      <c r="H32" s="17">
        <v>14</v>
      </c>
      <c r="I32" s="17">
        <v>8.6</v>
      </c>
      <c r="J32" s="14">
        <v>59</v>
      </c>
      <c r="K32" s="25">
        <v>0.78</v>
      </c>
      <c r="L32" s="8">
        <v>2</v>
      </c>
      <c r="M32" s="32">
        <f t="shared" ref="M32:M40" si="2">D32/P32</f>
        <v>1.1893939393939394</v>
      </c>
      <c r="O32" s="8">
        <v>2</v>
      </c>
      <c r="P32" s="14">
        <v>66</v>
      </c>
      <c r="Q32" s="13">
        <v>52.8</v>
      </c>
      <c r="R32" s="13">
        <v>1.6</v>
      </c>
      <c r="S32" s="17">
        <v>75</v>
      </c>
      <c r="T32" s="17">
        <v>14</v>
      </c>
      <c r="U32" s="17">
        <v>8.6</v>
      </c>
      <c r="V32" s="14">
        <v>59</v>
      </c>
      <c r="W32" s="25">
        <v>0.78</v>
      </c>
    </row>
    <row r="33" spans="3:23" x14ac:dyDescent="0.25">
      <c r="C33" s="8">
        <v>3</v>
      </c>
      <c r="D33" s="13">
        <v>105</v>
      </c>
      <c r="E33" s="13">
        <v>86.7</v>
      </c>
      <c r="F33" s="13">
        <v>6.1</v>
      </c>
      <c r="G33" s="17">
        <v>73</v>
      </c>
      <c r="H33" s="17">
        <v>14</v>
      </c>
      <c r="I33" s="17">
        <v>9.4</v>
      </c>
      <c r="J33" s="13">
        <v>85.2</v>
      </c>
      <c r="K33" s="25">
        <v>0.75</v>
      </c>
      <c r="L33" s="8">
        <v>3</v>
      </c>
      <c r="M33" s="32">
        <f t="shared" si="2"/>
        <v>1.1797752808988764</v>
      </c>
      <c r="O33" s="8">
        <v>3</v>
      </c>
      <c r="P33" s="13">
        <v>89</v>
      </c>
      <c r="Q33" s="13">
        <v>73.900000000000006</v>
      </c>
      <c r="R33" s="13">
        <v>2.9</v>
      </c>
      <c r="S33" s="17">
        <v>75</v>
      </c>
      <c r="T33" s="17">
        <v>14</v>
      </c>
      <c r="U33" s="17">
        <v>9.4</v>
      </c>
      <c r="V33" s="13">
        <v>85.2</v>
      </c>
      <c r="W33" s="25">
        <v>0.75</v>
      </c>
    </row>
    <row r="34" spans="3:23" x14ac:dyDescent="0.25">
      <c r="C34" s="8">
        <v>4</v>
      </c>
      <c r="D34" s="13">
        <v>127.7</v>
      </c>
      <c r="E34" s="13">
        <v>105.8</v>
      </c>
      <c r="F34" s="13">
        <v>8.5</v>
      </c>
      <c r="G34" s="17">
        <v>73</v>
      </c>
      <c r="H34" s="17">
        <v>14</v>
      </c>
      <c r="I34" s="17">
        <v>10.6</v>
      </c>
      <c r="J34" s="13">
        <v>111.3</v>
      </c>
      <c r="K34" s="25">
        <v>0.74</v>
      </c>
      <c r="L34" s="8">
        <v>4</v>
      </c>
      <c r="M34" s="32">
        <f t="shared" si="2"/>
        <v>1.1662100456621005</v>
      </c>
      <c r="O34" s="8">
        <v>4</v>
      </c>
      <c r="P34" s="13">
        <v>109.5</v>
      </c>
      <c r="Q34" s="13">
        <v>91.6</v>
      </c>
      <c r="R34" s="13">
        <v>4.4000000000000004</v>
      </c>
      <c r="S34" s="17">
        <v>75</v>
      </c>
      <c r="T34" s="17">
        <v>14</v>
      </c>
      <c r="U34" s="17">
        <v>10.6</v>
      </c>
      <c r="V34" s="13">
        <v>111.3</v>
      </c>
      <c r="W34" s="25">
        <v>0.74</v>
      </c>
    </row>
    <row r="35" spans="3:23" x14ac:dyDescent="0.25">
      <c r="C35" s="8">
        <v>5</v>
      </c>
      <c r="D35" s="14">
        <v>144.9</v>
      </c>
      <c r="E35" s="13">
        <v>121.1</v>
      </c>
      <c r="F35" s="13">
        <v>10.9</v>
      </c>
      <c r="G35" s="17">
        <v>73</v>
      </c>
      <c r="H35" s="17">
        <v>14</v>
      </c>
      <c r="I35" s="17">
        <v>10.199999999999999</v>
      </c>
      <c r="J35" s="14">
        <v>137.5</v>
      </c>
      <c r="K35" s="25">
        <v>0.73</v>
      </c>
      <c r="L35" s="8">
        <v>5</v>
      </c>
      <c r="M35" s="32">
        <f t="shared" si="2"/>
        <v>1.1391509433962264</v>
      </c>
      <c r="O35" s="8">
        <v>5</v>
      </c>
      <c r="P35" s="14">
        <v>127.2</v>
      </c>
      <c r="Q35" s="13">
        <v>108</v>
      </c>
      <c r="R35" s="13">
        <v>6.3</v>
      </c>
      <c r="S35" s="17">
        <v>75</v>
      </c>
      <c r="T35" s="17">
        <v>14</v>
      </c>
      <c r="U35" s="17">
        <v>10.199999999999999</v>
      </c>
      <c r="V35" s="14">
        <v>137.5</v>
      </c>
      <c r="W35" s="25">
        <v>0.73</v>
      </c>
    </row>
    <row r="36" spans="3:23" x14ac:dyDescent="0.25">
      <c r="C36" s="8">
        <v>10</v>
      </c>
      <c r="D36" s="13">
        <v>225.1</v>
      </c>
      <c r="E36" s="13">
        <v>189.1</v>
      </c>
      <c r="F36" s="13">
        <v>23.4</v>
      </c>
      <c r="G36" s="17">
        <v>73</v>
      </c>
      <c r="H36" s="17">
        <v>14</v>
      </c>
      <c r="I36" s="17">
        <v>10.1</v>
      </c>
      <c r="J36" s="13">
        <v>268.5</v>
      </c>
      <c r="K36" s="25">
        <v>0.71</v>
      </c>
      <c r="L36" s="8">
        <v>10</v>
      </c>
      <c r="M36" s="32">
        <f t="shared" si="2"/>
        <v>1.0729265967588177</v>
      </c>
      <c r="O36" s="8">
        <v>10</v>
      </c>
      <c r="P36" s="13">
        <v>209.8</v>
      </c>
      <c r="Q36" s="13">
        <v>178.6</v>
      </c>
      <c r="R36" s="13">
        <v>18.600000000000001</v>
      </c>
      <c r="S36" s="17">
        <v>75</v>
      </c>
      <c r="T36" s="17">
        <v>14</v>
      </c>
      <c r="U36" s="17">
        <v>10.1</v>
      </c>
      <c r="V36" s="13">
        <v>268.5</v>
      </c>
      <c r="W36" s="25">
        <v>0.71</v>
      </c>
    </row>
    <row r="37" spans="3:23" x14ac:dyDescent="0.25">
      <c r="C37" s="8">
        <v>20</v>
      </c>
      <c r="D37" s="13">
        <v>364</v>
      </c>
      <c r="E37" s="13">
        <v>304.10000000000002</v>
      </c>
      <c r="F37" s="13">
        <v>45.5</v>
      </c>
      <c r="G37" s="17">
        <v>73</v>
      </c>
      <c r="H37" s="17">
        <v>14</v>
      </c>
      <c r="I37" s="17">
        <v>11.8</v>
      </c>
      <c r="J37" s="13">
        <v>530.29999999999995</v>
      </c>
      <c r="K37" s="25">
        <v>0.7</v>
      </c>
      <c r="L37" s="8">
        <v>20</v>
      </c>
      <c r="M37" s="32">
        <f t="shared" si="2"/>
        <v>1.0164758447361071</v>
      </c>
      <c r="O37" s="8">
        <v>20</v>
      </c>
      <c r="P37" s="13">
        <v>358.1</v>
      </c>
      <c r="Q37" s="13">
        <v>298.8</v>
      </c>
      <c r="R37" s="13">
        <v>44.8</v>
      </c>
      <c r="S37" s="17">
        <v>75</v>
      </c>
      <c r="T37" s="17">
        <v>14</v>
      </c>
      <c r="U37" s="17">
        <v>11.8</v>
      </c>
      <c r="V37" s="13">
        <v>530.29999999999995</v>
      </c>
      <c r="W37" s="25">
        <v>0.7</v>
      </c>
    </row>
    <row r="38" spans="3:23" x14ac:dyDescent="0.25">
      <c r="C38" s="8">
        <v>30</v>
      </c>
      <c r="D38" s="13">
        <v>482</v>
      </c>
      <c r="E38" s="13">
        <v>406.4</v>
      </c>
      <c r="F38" s="13">
        <v>60.8</v>
      </c>
      <c r="G38" s="17">
        <v>73</v>
      </c>
      <c r="H38" s="17">
        <v>14</v>
      </c>
      <c r="I38" s="17">
        <v>11.9</v>
      </c>
      <c r="J38" s="13">
        <v>792.2</v>
      </c>
      <c r="K38" s="25">
        <v>0.7</v>
      </c>
      <c r="L38" s="8">
        <v>30</v>
      </c>
      <c r="M38" s="32">
        <f t="shared" si="2"/>
        <v>1.0071040534893438</v>
      </c>
      <c r="O38" s="8">
        <v>30</v>
      </c>
      <c r="P38" s="13">
        <v>478.6</v>
      </c>
      <c r="Q38" s="13">
        <v>403.3</v>
      </c>
      <c r="R38" s="13">
        <v>60.5</v>
      </c>
      <c r="S38" s="17">
        <v>75</v>
      </c>
      <c r="T38" s="17">
        <v>14</v>
      </c>
      <c r="U38" s="17">
        <v>11.9</v>
      </c>
      <c r="V38" s="13">
        <v>792.2</v>
      </c>
      <c r="W38" s="25">
        <v>0.7</v>
      </c>
    </row>
    <row r="39" spans="3:23" x14ac:dyDescent="0.25">
      <c r="C39" s="8">
        <v>40</v>
      </c>
      <c r="D39" s="13">
        <v>591.4</v>
      </c>
      <c r="E39" s="13">
        <v>500.4</v>
      </c>
      <c r="F39" s="13">
        <v>74.900000000000006</v>
      </c>
      <c r="G39" s="17">
        <v>74</v>
      </c>
      <c r="H39" s="17">
        <v>14</v>
      </c>
      <c r="I39" s="17">
        <v>12.4</v>
      </c>
      <c r="J39" s="14">
        <v>1054</v>
      </c>
      <c r="K39" s="25">
        <v>0.7</v>
      </c>
      <c r="L39" s="8">
        <v>40</v>
      </c>
      <c r="M39" s="32">
        <f t="shared" si="2"/>
        <v>1.0040747028862478</v>
      </c>
      <c r="O39" s="8">
        <v>40</v>
      </c>
      <c r="P39" s="13">
        <v>589</v>
      </c>
      <c r="Q39" s="13">
        <v>498.3</v>
      </c>
      <c r="R39" s="13">
        <v>74.599999999999994</v>
      </c>
      <c r="S39" s="17">
        <v>75</v>
      </c>
      <c r="T39" s="17">
        <v>14</v>
      </c>
      <c r="U39" s="17">
        <v>12.4</v>
      </c>
      <c r="V39" s="14">
        <v>1054</v>
      </c>
      <c r="W39" s="25">
        <v>0.7</v>
      </c>
    </row>
    <row r="40" spans="3:23" x14ac:dyDescent="0.25">
      <c r="C40" s="9">
        <v>50</v>
      </c>
      <c r="D40" s="15">
        <v>698</v>
      </c>
      <c r="E40" s="16">
        <v>591.1</v>
      </c>
      <c r="F40" s="16">
        <v>88.3</v>
      </c>
      <c r="G40" s="18">
        <v>75</v>
      </c>
      <c r="H40" s="18">
        <v>14</v>
      </c>
      <c r="I40" s="18">
        <v>14</v>
      </c>
      <c r="J40" s="16">
        <v>1315.8</v>
      </c>
      <c r="K40" s="26">
        <v>0.7</v>
      </c>
      <c r="L40" s="9">
        <v>50</v>
      </c>
      <c r="M40" s="32">
        <f t="shared" si="2"/>
        <v>1.0007168458781361</v>
      </c>
      <c r="O40" s="9">
        <v>50</v>
      </c>
      <c r="P40" s="15">
        <v>697.5</v>
      </c>
      <c r="Q40" s="16">
        <v>590.29999999999995</v>
      </c>
      <c r="R40" s="16">
        <v>88.6</v>
      </c>
      <c r="S40" s="18">
        <v>75</v>
      </c>
      <c r="T40" s="18">
        <v>14</v>
      </c>
      <c r="U40" s="18">
        <v>14</v>
      </c>
      <c r="V40" s="16">
        <v>1315.8</v>
      </c>
      <c r="W40" s="26">
        <v>0.7</v>
      </c>
    </row>
    <row r="41" spans="3:23" x14ac:dyDescent="0.25">
      <c r="C41" s="34" t="s">
        <v>23</v>
      </c>
      <c r="D41" s="1">
        <f>D32/D31</f>
        <v>1.702819956616052</v>
      </c>
      <c r="E41" s="1">
        <f>E32/E31</f>
        <v>1.8213256484149856</v>
      </c>
      <c r="O41" s="34" t="s">
        <v>23</v>
      </c>
      <c r="P41" s="1">
        <f>P32/P31</f>
        <v>1.7983651226158037</v>
      </c>
      <c r="Q41" s="1">
        <f>Q32/Q31</f>
        <v>1.9924528301886792</v>
      </c>
    </row>
    <row r="42" spans="3:23" x14ac:dyDescent="0.25">
      <c r="O42" s="27"/>
    </row>
  </sheetData>
  <mergeCells count="8">
    <mergeCell ref="F26:G26"/>
    <mergeCell ref="R26:S26"/>
    <mergeCell ref="C7:K7"/>
    <mergeCell ref="O7:W7"/>
    <mergeCell ref="F8:G8"/>
    <mergeCell ref="R8:S8"/>
    <mergeCell ref="C25:K25"/>
    <mergeCell ref="O25:W25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C8857-B9F0-42B1-8C45-119CF46A5788}">
  <sheetPr transitionEvaluation="1" transitionEntry="1" codeName="Sheet5"/>
  <dimension ref="A1:BA103"/>
  <sheetViews>
    <sheetView showGridLines="0" zoomScale="90" zoomScaleNormal="90" workbookViewId="0"/>
  </sheetViews>
  <sheetFormatPr defaultRowHeight="15" x14ac:dyDescent="0.25"/>
  <cols>
    <col min="4" max="4" width="9" customWidth="1"/>
    <col min="33" max="33" width="6.7109375" customWidth="1"/>
    <col min="34" max="36" width="9.140625" customWidth="1"/>
    <col min="37" max="39" width="13" customWidth="1"/>
    <col min="40" max="40" width="6.5703125" customWidth="1"/>
    <col min="41" max="43" width="9.140625" customWidth="1"/>
  </cols>
  <sheetData>
    <row r="1" spans="1:53" x14ac:dyDescent="0.25">
      <c r="C1" s="2" t="s">
        <v>10</v>
      </c>
      <c r="G1" s="75" t="s">
        <v>29</v>
      </c>
      <c r="L1" s="78" t="s">
        <v>36</v>
      </c>
      <c r="BA1" t="s">
        <v>37</v>
      </c>
    </row>
    <row r="2" spans="1:53" ht="15" customHeight="1" x14ac:dyDescent="0.25">
      <c r="A2" t="s">
        <v>49</v>
      </c>
      <c r="C2" s="2" t="s">
        <v>25</v>
      </c>
      <c r="G2" s="75" t="s">
        <v>32</v>
      </c>
      <c r="J2" s="38"/>
      <c r="L2" s="75" t="s">
        <v>35</v>
      </c>
      <c r="Q2" s="79" t="s">
        <v>58</v>
      </c>
    </row>
    <row r="3" spans="1:53" ht="15" customHeight="1" x14ac:dyDescent="0.25">
      <c r="A3" s="77" t="s">
        <v>59</v>
      </c>
      <c r="C3" s="2"/>
      <c r="G3" s="75" t="s">
        <v>33</v>
      </c>
      <c r="J3" s="39"/>
    </row>
    <row r="4" spans="1:53" ht="15" customHeight="1" x14ac:dyDescent="0.25">
      <c r="A4" s="77" t="s">
        <v>60</v>
      </c>
      <c r="C4" s="2"/>
      <c r="G4" s="75" t="s">
        <v>34</v>
      </c>
      <c r="J4" s="39"/>
    </row>
    <row r="5" spans="1:53" ht="15" customHeight="1" x14ac:dyDescent="0.25">
      <c r="C5" s="2"/>
      <c r="G5" s="2"/>
    </row>
    <row r="7" spans="1:53" ht="15" customHeight="1" x14ac:dyDescent="0.25">
      <c r="C7" s="287" t="s">
        <v>0</v>
      </c>
      <c r="D7" s="288"/>
      <c r="E7" s="288"/>
      <c r="F7" s="288"/>
      <c r="G7" s="288"/>
      <c r="H7" s="288"/>
      <c r="I7" s="288"/>
      <c r="J7" s="288"/>
      <c r="K7" s="289"/>
      <c r="M7">
        <f>563.9/711</f>
        <v>0.79310829817158923</v>
      </c>
      <c r="O7" s="287" t="s">
        <v>0</v>
      </c>
      <c r="P7" s="288"/>
      <c r="Q7" s="288"/>
      <c r="R7" s="288"/>
      <c r="S7" s="288"/>
      <c r="T7" s="288"/>
      <c r="U7" s="288"/>
      <c r="V7" s="288"/>
      <c r="W7" s="289"/>
    </row>
    <row r="8" spans="1:53" ht="15" customHeight="1" x14ac:dyDescent="0.25">
      <c r="C8" s="4"/>
      <c r="D8" s="5">
        <v>3783</v>
      </c>
      <c r="E8" s="4"/>
      <c r="F8" s="285" t="s">
        <v>2</v>
      </c>
      <c r="G8" s="286"/>
      <c r="H8" s="4"/>
      <c r="I8" s="4"/>
      <c r="J8" s="4" t="s">
        <v>24</v>
      </c>
      <c r="K8" s="4"/>
      <c r="O8" s="4"/>
      <c r="P8" s="5">
        <v>3783</v>
      </c>
      <c r="Q8" s="4"/>
      <c r="R8" s="285" t="s">
        <v>2</v>
      </c>
      <c r="S8" s="286"/>
      <c r="T8" s="4"/>
      <c r="U8" s="4"/>
      <c r="V8" s="4" t="s">
        <v>24</v>
      </c>
      <c r="W8" s="4"/>
    </row>
    <row r="9" spans="1:53" x14ac:dyDescent="0.25">
      <c r="C9" s="6"/>
      <c r="D9" s="10" t="s">
        <v>26</v>
      </c>
      <c r="E9" s="10"/>
      <c r="F9" s="10" t="s">
        <v>5</v>
      </c>
      <c r="G9" s="10"/>
      <c r="H9" s="21"/>
      <c r="I9" s="19"/>
      <c r="J9" s="21" t="s">
        <v>18</v>
      </c>
      <c r="K9" s="22"/>
      <c r="O9" s="6"/>
      <c r="P9" s="10" t="s">
        <v>20</v>
      </c>
      <c r="Q9" s="10"/>
      <c r="R9" s="10" t="s">
        <v>5</v>
      </c>
      <c r="S9" s="10"/>
      <c r="T9" s="21"/>
      <c r="U9" s="19"/>
      <c r="V9" s="21" t="s">
        <v>18</v>
      </c>
      <c r="W9" s="22"/>
    </row>
    <row r="10" spans="1:53" x14ac:dyDescent="0.25">
      <c r="C10" s="7"/>
      <c r="D10" s="11" t="s">
        <v>3</v>
      </c>
      <c r="E10" s="11"/>
      <c r="F10" s="11" t="s">
        <v>5</v>
      </c>
      <c r="G10" s="11"/>
      <c r="H10" s="29"/>
      <c r="I10" s="20"/>
      <c r="J10" s="12"/>
      <c r="K10" s="23"/>
      <c r="O10" s="7"/>
      <c r="P10" s="11" t="s">
        <v>3</v>
      </c>
      <c r="Q10" s="11"/>
      <c r="R10" s="11" t="s">
        <v>5</v>
      </c>
      <c r="S10" s="11"/>
      <c r="T10" s="29"/>
      <c r="U10" s="20"/>
      <c r="V10" s="12"/>
      <c r="W10" s="23"/>
    </row>
    <row r="11" spans="1:53" x14ac:dyDescent="0.25">
      <c r="C11" s="8"/>
      <c r="D11" s="11" t="s">
        <v>4</v>
      </c>
      <c r="E11" s="11" t="s">
        <v>13</v>
      </c>
      <c r="F11" s="11" t="s">
        <v>14</v>
      </c>
      <c r="G11" s="11" t="s">
        <v>15</v>
      </c>
      <c r="H11" s="11" t="s">
        <v>16</v>
      </c>
      <c r="I11" s="11" t="s">
        <v>16</v>
      </c>
      <c r="J11" s="12" t="s">
        <v>6</v>
      </c>
      <c r="K11" s="30" t="s">
        <v>19</v>
      </c>
      <c r="M11" s="31" t="s">
        <v>8</v>
      </c>
      <c r="O11" s="8"/>
      <c r="P11" s="11" t="s">
        <v>4</v>
      </c>
      <c r="Q11" s="11" t="s">
        <v>13</v>
      </c>
      <c r="R11" s="11" t="s">
        <v>14</v>
      </c>
      <c r="S11" s="11" t="s">
        <v>15</v>
      </c>
      <c r="T11" s="11" t="s">
        <v>16</v>
      </c>
      <c r="U11" s="11" t="s">
        <v>16</v>
      </c>
      <c r="V11" s="12" t="s">
        <v>6</v>
      </c>
      <c r="W11" s="30" t="s">
        <v>19</v>
      </c>
    </row>
    <row r="12" spans="1:53" x14ac:dyDescent="0.25">
      <c r="C12" s="28" t="s">
        <v>11</v>
      </c>
      <c r="D12" s="12" t="s">
        <v>1</v>
      </c>
      <c r="E12" s="12" t="s">
        <v>1</v>
      </c>
      <c r="F12" s="12" t="s">
        <v>1</v>
      </c>
      <c r="G12" s="12" t="s">
        <v>1</v>
      </c>
      <c r="H12" s="12" t="s">
        <v>1</v>
      </c>
      <c r="I12" s="12" t="s">
        <v>17</v>
      </c>
      <c r="J12" s="12" t="s">
        <v>1</v>
      </c>
      <c r="K12" s="24" t="s">
        <v>7</v>
      </c>
      <c r="M12" s="31" t="s">
        <v>9</v>
      </c>
      <c r="O12" s="28" t="s">
        <v>11</v>
      </c>
      <c r="P12" s="12" t="s">
        <v>1</v>
      </c>
      <c r="Q12" s="12" t="s">
        <v>1</v>
      </c>
      <c r="R12" s="12" t="s">
        <v>1</v>
      </c>
      <c r="S12" s="12" t="s">
        <v>1</v>
      </c>
      <c r="T12" s="12" t="s">
        <v>1</v>
      </c>
      <c r="U12" s="12" t="s">
        <v>17</v>
      </c>
      <c r="V12" s="12" t="s">
        <v>1</v>
      </c>
      <c r="W12" s="24" t="s">
        <v>7</v>
      </c>
    </row>
    <row r="13" spans="1:53" x14ac:dyDescent="0.25">
      <c r="B13" s="13">
        <v>29.2</v>
      </c>
      <c r="C13" s="8">
        <v>1</v>
      </c>
      <c r="D13" s="13">
        <v>42.3</v>
      </c>
      <c r="E13" s="13">
        <v>32</v>
      </c>
      <c r="F13" s="13">
        <v>0.7</v>
      </c>
      <c r="G13" s="17">
        <v>75.7</v>
      </c>
      <c r="H13" s="17">
        <v>6.2</v>
      </c>
      <c r="I13" s="17">
        <v>6.2</v>
      </c>
      <c r="J13" s="13">
        <v>33.6</v>
      </c>
      <c r="K13" s="25">
        <v>0.89</v>
      </c>
      <c r="M13" s="32">
        <f>D13/P13</f>
        <v>1.3471337579617835</v>
      </c>
      <c r="O13" s="8">
        <v>1</v>
      </c>
      <c r="P13" s="13">
        <v>31.4</v>
      </c>
      <c r="Q13" s="13">
        <v>21.3</v>
      </c>
      <c r="R13" s="13">
        <v>0.4</v>
      </c>
      <c r="S13" s="17">
        <v>75</v>
      </c>
      <c r="T13" s="17">
        <v>14</v>
      </c>
      <c r="U13" s="17">
        <v>6.2</v>
      </c>
      <c r="V13" s="13">
        <v>33.6</v>
      </c>
      <c r="W13" s="25">
        <v>0.89</v>
      </c>
    </row>
    <row r="14" spans="1:53" x14ac:dyDescent="0.25">
      <c r="C14" s="8">
        <v>2</v>
      </c>
      <c r="D14" s="14">
        <v>79</v>
      </c>
      <c r="E14" s="13">
        <v>65.5</v>
      </c>
      <c r="F14" s="13">
        <v>2</v>
      </c>
      <c r="G14" s="17">
        <v>75.3</v>
      </c>
      <c r="H14" s="17">
        <v>8.6</v>
      </c>
      <c r="I14" s="17">
        <v>8.6</v>
      </c>
      <c r="J14" s="14">
        <v>59</v>
      </c>
      <c r="K14" s="25">
        <v>0.78</v>
      </c>
      <c r="M14" s="32">
        <f t="shared" ref="M14:M22" si="0">D14/P14</f>
        <v>1.4285714285714286</v>
      </c>
      <c r="N14" s="35">
        <f>P14*M$22</f>
        <v>69.725660578116688</v>
      </c>
      <c r="O14" s="8">
        <v>2</v>
      </c>
      <c r="P14" s="14">
        <v>55.3</v>
      </c>
      <c r="Q14" s="13">
        <v>42.4</v>
      </c>
      <c r="R14" s="13">
        <v>1.3</v>
      </c>
      <c r="S14" s="17">
        <v>75</v>
      </c>
      <c r="T14" s="17">
        <v>14</v>
      </c>
      <c r="U14" s="17">
        <v>8.6</v>
      </c>
      <c r="V14" s="14">
        <v>59</v>
      </c>
      <c r="W14" s="25">
        <v>0.78</v>
      </c>
    </row>
    <row r="15" spans="1:53" x14ac:dyDescent="0.25">
      <c r="C15" s="8">
        <v>3</v>
      </c>
      <c r="D15" s="13">
        <v>104.3</v>
      </c>
      <c r="E15" s="13">
        <v>88.5</v>
      </c>
      <c r="F15" s="13">
        <v>3.4</v>
      </c>
      <c r="G15" s="17">
        <v>74.8</v>
      </c>
      <c r="H15" s="17">
        <v>9.4</v>
      </c>
      <c r="I15" s="17">
        <v>9.4</v>
      </c>
      <c r="J15" s="13">
        <v>85.2</v>
      </c>
      <c r="K15" s="25">
        <v>0.75</v>
      </c>
      <c r="M15" s="32">
        <f t="shared" si="0"/>
        <v>1.4113667117726656</v>
      </c>
      <c r="N15" s="35">
        <f t="shared" ref="N15:N22" si="1">P15*M$22</f>
        <v>93.177691079978743</v>
      </c>
      <c r="O15" s="8">
        <v>3</v>
      </c>
      <c r="P15" s="13">
        <v>73.900000000000006</v>
      </c>
      <c r="Q15" s="13">
        <v>59.3</v>
      </c>
      <c r="R15" s="13">
        <v>2.2999999999999998</v>
      </c>
      <c r="S15" s="17">
        <v>75</v>
      </c>
      <c r="T15" s="17">
        <v>14</v>
      </c>
      <c r="U15" s="17">
        <v>9.4</v>
      </c>
      <c r="V15" s="13">
        <v>85.2</v>
      </c>
      <c r="W15" s="25">
        <v>0.75</v>
      </c>
    </row>
    <row r="16" spans="1:53" x14ac:dyDescent="0.25">
      <c r="C16" s="8">
        <v>4</v>
      </c>
      <c r="D16" s="13">
        <v>124</v>
      </c>
      <c r="E16" s="13">
        <v>105.5</v>
      </c>
      <c r="F16" s="13">
        <v>5.0999999999999996</v>
      </c>
      <c r="G16" s="17">
        <v>74.5</v>
      </c>
      <c r="H16" s="17">
        <v>10.6</v>
      </c>
      <c r="I16" s="17">
        <v>10.6</v>
      </c>
      <c r="J16" s="13">
        <v>111.3</v>
      </c>
      <c r="K16" s="25">
        <v>0.74</v>
      </c>
      <c r="M16" s="32">
        <f t="shared" si="0"/>
        <v>1.3686534216335542</v>
      </c>
      <c r="N16" s="35">
        <f t="shared" si="1"/>
        <v>114.234084057457</v>
      </c>
      <c r="O16" s="8">
        <v>4</v>
      </c>
      <c r="P16" s="13">
        <v>90.6</v>
      </c>
      <c r="Q16" s="13">
        <v>73.599999999999994</v>
      </c>
      <c r="R16" s="13">
        <v>3.6</v>
      </c>
      <c r="S16" s="17">
        <v>75</v>
      </c>
      <c r="T16" s="17">
        <v>14</v>
      </c>
      <c r="U16" s="17">
        <v>10.6</v>
      </c>
      <c r="V16" s="13">
        <v>111.3</v>
      </c>
      <c r="W16" s="25">
        <v>0.74</v>
      </c>
    </row>
    <row r="17" spans="2:23" x14ac:dyDescent="0.25">
      <c r="C17" s="8">
        <v>5</v>
      </c>
      <c r="D17" s="14">
        <v>140.4</v>
      </c>
      <c r="E17" s="13">
        <v>120.5</v>
      </c>
      <c r="F17" s="13">
        <v>7</v>
      </c>
      <c r="G17" s="17">
        <v>74.5</v>
      </c>
      <c r="H17" s="17">
        <v>10.199999999999999</v>
      </c>
      <c r="I17" s="17">
        <v>10.199999999999999</v>
      </c>
      <c r="J17" s="14">
        <v>137.5</v>
      </c>
      <c r="K17" s="25">
        <v>0.73</v>
      </c>
      <c r="M17" s="32">
        <f t="shared" si="0"/>
        <v>1.3409742120343839</v>
      </c>
      <c r="N17" s="35">
        <f t="shared" si="1"/>
        <v>132.01223621209436</v>
      </c>
      <c r="O17" s="8">
        <v>5</v>
      </c>
      <c r="P17" s="14">
        <v>104.7</v>
      </c>
      <c r="Q17" s="13">
        <v>86.8</v>
      </c>
      <c r="R17" s="13">
        <v>5</v>
      </c>
      <c r="S17" s="17">
        <v>75</v>
      </c>
      <c r="T17" s="17">
        <v>14</v>
      </c>
      <c r="U17" s="17">
        <v>10.199999999999999</v>
      </c>
      <c r="V17" s="14">
        <v>137.5</v>
      </c>
      <c r="W17" s="25">
        <v>0.73</v>
      </c>
    </row>
    <row r="18" spans="2:23" x14ac:dyDescent="0.25">
      <c r="C18" s="8">
        <v>10</v>
      </c>
      <c r="D18" s="13">
        <v>218.9</v>
      </c>
      <c r="E18" s="13">
        <v>186.9</v>
      </c>
      <c r="F18" s="13">
        <v>19.399999999999999</v>
      </c>
      <c r="G18" s="17">
        <v>74.599999999999994</v>
      </c>
      <c r="H18" s="17">
        <v>10.1</v>
      </c>
      <c r="I18" s="17">
        <v>10.1</v>
      </c>
      <c r="J18" s="13">
        <v>268.5</v>
      </c>
      <c r="K18" s="25">
        <v>0.71</v>
      </c>
      <c r="M18" s="32">
        <f t="shared" si="0"/>
        <v>1.2801169590643275</v>
      </c>
      <c r="N18" s="35">
        <f t="shared" si="1"/>
        <v>215.60737719453806</v>
      </c>
      <c r="O18" s="8">
        <v>10</v>
      </c>
      <c r="P18" s="13">
        <v>171</v>
      </c>
      <c r="Q18" s="13">
        <v>143.5</v>
      </c>
      <c r="R18" s="13">
        <v>14.9</v>
      </c>
      <c r="S18" s="17">
        <v>75</v>
      </c>
      <c r="T18" s="17">
        <v>14</v>
      </c>
      <c r="U18" s="17">
        <v>10.1</v>
      </c>
      <c r="V18" s="13">
        <v>268.5</v>
      </c>
      <c r="W18" s="25">
        <v>0.71</v>
      </c>
    </row>
    <row r="19" spans="2:23" x14ac:dyDescent="0.25">
      <c r="C19" s="8">
        <v>20</v>
      </c>
      <c r="D19" s="13">
        <v>368.6</v>
      </c>
      <c r="E19" s="13">
        <v>308</v>
      </c>
      <c r="F19" s="13">
        <v>46.2</v>
      </c>
      <c r="G19" s="17">
        <v>74.5</v>
      </c>
      <c r="H19" s="17">
        <v>11.8</v>
      </c>
      <c r="I19" s="17">
        <v>11.8</v>
      </c>
      <c r="J19" s="13">
        <v>530.29999999999995</v>
      </c>
      <c r="K19" s="25">
        <v>0.7</v>
      </c>
      <c r="M19" s="32">
        <f t="shared" si="0"/>
        <v>1.2688468158347677</v>
      </c>
      <c r="N19" s="35">
        <f t="shared" si="1"/>
        <v>366.28036885972693</v>
      </c>
      <c r="O19" s="8">
        <v>20</v>
      </c>
      <c r="P19" s="13">
        <v>290.5</v>
      </c>
      <c r="Q19" s="13">
        <v>240</v>
      </c>
      <c r="R19" s="13">
        <v>36</v>
      </c>
      <c r="S19" s="17">
        <v>75</v>
      </c>
      <c r="T19" s="17">
        <v>14</v>
      </c>
      <c r="U19" s="17">
        <v>11.8</v>
      </c>
      <c r="V19" s="13">
        <v>530.29999999999995</v>
      </c>
      <c r="W19" s="25">
        <v>0.7</v>
      </c>
    </row>
    <row r="20" spans="2:23" x14ac:dyDescent="0.25">
      <c r="C20" s="8">
        <v>30</v>
      </c>
      <c r="D20" s="13">
        <v>489.1</v>
      </c>
      <c r="E20" s="13">
        <v>412.5</v>
      </c>
      <c r="F20" s="13">
        <v>61.8</v>
      </c>
      <c r="G20" s="17">
        <v>74.900000000000006</v>
      </c>
      <c r="H20" s="17">
        <v>11.9</v>
      </c>
      <c r="I20" s="17">
        <v>11.9</v>
      </c>
      <c r="J20" s="13">
        <v>792.2</v>
      </c>
      <c r="K20" s="25">
        <v>0.7</v>
      </c>
      <c r="M20" s="32">
        <f t="shared" si="0"/>
        <v>1.26284533953008</v>
      </c>
      <c r="N20" s="35">
        <f t="shared" si="1"/>
        <v>488.33179641780464</v>
      </c>
      <c r="O20" s="8">
        <v>30</v>
      </c>
      <c r="P20" s="13">
        <v>387.3</v>
      </c>
      <c r="Q20" s="13">
        <v>323.89999999999998</v>
      </c>
      <c r="R20" s="13">
        <v>48.6</v>
      </c>
      <c r="S20" s="17">
        <v>75</v>
      </c>
      <c r="T20" s="17">
        <v>14</v>
      </c>
      <c r="U20" s="17">
        <v>11.9</v>
      </c>
      <c r="V20" s="13">
        <v>792.2</v>
      </c>
      <c r="W20" s="25">
        <v>0.7</v>
      </c>
    </row>
    <row r="21" spans="2:23" x14ac:dyDescent="0.25">
      <c r="C21" s="8">
        <v>40</v>
      </c>
      <c r="D21" s="13">
        <v>600.20000000000005</v>
      </c>
      <c r="E21" s="13">
        <v>507.9</v>
      </c>
      <c r="F21" s="13">
        <v>76.2</v>
      </c>
      <c r="G21" s="17">
        <v>75.400000000000006</v>
      </c>
      <c r="H21" s="17">
        <v>12.4</v>
      </c>
      <c r="I21" s="17">
        <v>12.4</v>
      </c>
      <c r="J21" s="14">
        <v>1054</v>
      </c>
      <c r="K21" s="25">
        <v>0.7</v>
      </c>
      <c r="M21" s="32">
        <f t="shared" si="0"/>
        <v>1.260130170060886</v>
      </c>
      <c r="N21" s="35">
        <f t="shared" si="1"/>
        <v>600.54850150735956</v>
      </c>
      <c r="O21" s="8">
        <v>40</v>
      </c>
      <c r="P21" s="13">
        <v>476.3</v>
      </c>
      <c r="Q21" s="13">
        <v>400.2</v>
      </c>
      <c r="R21" s="13">
        <v>60</v>
      </c>
      <c r="S21" s="17">
        <v>75</v>
      </c>
      <c r="T21" s="17">
        <v>14</v>
      </c>
      <c r="U21" s="17">
        <v>12.4</v>
      </c>
      <c r="V21" s="14">
        <v>1054</v>
      </c>
      <c r="W21" s="25">
        <v>0.7</v>
      </c>
    </row>
    <row r="22" spans="2:23" x14ac:dyDescent="0.25">
      <c r="C22" s="9">
        <v>50</v>
      </c>
      <c r="D22" s="15">
        <v>711</v>
      </c>
      <c r="E22" s="16">
        <v>602</v>
      </c>
      <c r="F22" s="16">
        <v>90.4</v>
      </c>
      <c r="G22" s="18">
        <v>76.599999999999994</v>
      </c>
      <c r="H22" s="18">
        <v>14</v>
      </c>
      <c r="I22" s="18">
        <v>14</v>
      </c>
      <c r="J22" s="16">
        <v>1315.8</v>
      </c>
      <c r="K22" s="26">
        <v>0.7</v>
      </c>
      <c r="M22" s="32">
        <f t="shared" si="0"/>
        <v>1.2608618549388191</v>
      </c>
      <c r="N22" s="35">
        <f t="shared" si="1"/>
        <v>711</v>
      </c>
      <c r="O22" s="9">
        <v>50</v>
      </c>
      <c r="P22" s="15">
        <v>563.9</v>
      </c>
      <c r="Q22" s="16">
        <v>474.1</v>
      </c>
      <c r="R22" s="16">
        <v>71.2</v>
      </c>
      <c r="S22" s="18">
        <v>75</v>
      </c>
      <c r="T22" s="18">
        <v>14</v>
      </c>
      <c r="U22" s="18">
        <v>14</v>
      </c>
      <c r="V22" s="16">
        <v>1315.8</v>
      </c>
      <c r="W22" s="26">
        <v>0.7</v>
      </c>
    </row>
    <row r="23" spans="2:23" x14ac:dyDescent="0.25">
      <c r="C23" s="34" t="s">
        <v>23</v>
      </c>
      <c r="D23" s="1">
        <f>D14/D13</f>
        <v>1.8676122931442081</v>
      </c>
      <c r="E23" s="1">
        <f>E14/E13</f>
        <v>2.046875</v>
      </c>
      <c r="O23" s="34" t="s">
        <v>23</v>
      </c>
      <c r="P23" s="1">
        <f>P14/P13</f>
        <v>1.7611464968152866</v>
      </c>
      <c r="Q23" s="1">
        <f>Q14/Q13</f>
        <v>1.9906103286384975</v>
      </c>
    </row>
    <row r="24" spans="2:23" x14ac:dyDescent="0.25">
      <c r="C24" s="27"/>
      <c r="O24" s="27"/>
    </row>
    <row r="25" spans="2:23" ht="15" customHeight="1" x14ac:dyDescent="0.25">
      <c r="C25" s="287" t="s">
        <v>0</v>
      </c>
      <c r="D25" s="288"/>
      <c r="E25" s="288"/>
      <c r="F25" s="288"/>
      <c r="G25" s="288"/>
      <c r="H25" s="288"/>
      <c r="I25" s="288"/>
      <c r="J25" s="288"/>
      <c r="K25" s="289"/>
      <c r="O25" s="287" t="s">
        <v>0</v>
      </c>
      <c r="P25" s="288"/>
      <c r="Q25" s="288"/>
      <c r="R25" s="288"/>
      <c r="S25" s="288"/>
      <c r="T25" s="288"/>
      <c r="U25" s="288"/>
      <c r="V25" s="288"/>
      <c r="W25" s="289"/>
    </row>
    <row r="26" spans="2:23" ht="15" customHeight="1" x14ac:dyDescent="0.25">
      <c r="C26" s="4"/>
      <c r="D26" s="5">
        <v>3783</v>
      </c>
      <c r="E26" s="4"/>
      <c r="F26" s="285" t="s">
        <v>2</v>
      </c>
      <c r="G26" s="286"/>
      <c r="H26" s="4"/>
      <c r="I26" s="4"/>
      <c r="J26" s="4" t="s">
        <v>24</v>
      </c>
      <c r="K26" s="4"/>
      <c r="O26" s="4"/>
      <c r="P26" s="5">
        <v>3783</v>
      </c>
      <c r="Q26" s="4"/>
      <c r="R26" s="285" t="s">
        <v>2</v>
      </c>
      <c r="S26" s="286"/>
      <c r="T26" s="4"/>
      <c r="U26" s="4"/>
      <c r="V26" s="4" t="s">
        <v>24</v>
      </c>
      <c r="W26" s="4"/>
    </row>
    <row r="27" spans="2:23" x14ac:dyDescent="0.25">
      <c r="C27" s="6"/>
      <c r="D27" s="10" t="s">
        <v>26</v>
      </c>
      <c r="E27" s="10"/>
      <c r="F27" s="10" t="s">
        <v>5</v>
      </c>
      <c r="G27" s="10"/>
      <c r="H27" s="21"/>
      <c r="I27" s="19"/>
      <c r="J27" s="21" t="s">
        <v>18</v>
      </c>
      <c r="K27" s="22"/>
      <c r="O27" s="6"/>
      <c r="P27" s="10" t="s">
        <v>22</v>
      </c>
      <c r="Q27" s="10"/>
      <c r="R27" s="10" t="s">
        <v>5</v>
      </c>
      <c r="S27" s="10"/>
      <c r="T27" s="21"/>
      <c r="U27" s="19"/>
      <c r="V27" s="21" t="s">
        <v>18</v>
      </c>
      <c r="W27" s="22"/>
    </row>
    <row r="28" spans="2:23" x14ac:dyDescent="0.25">
      <c r="C28" s="7"/>
      <c r="D28" s="11" t="s">
        <v>3</v>
      </c>
      <c r="E28" s="11"/>
      <c r="F28" s="11" t="s">
        <v>5</v>
      </c>
      <c r="G28" s="11"/>
      <c r="H28" s="29"/>
      <c r="I28" s="20"/>
      <c r="J28" s="12"/>
      <c r="K28" s="23"/>
      <c r="O28" s="7"/>
      <c r="P28" s="11" t="s">
        <v>3</v>
      </c>
      <c r="Q28" s="11"/>
      <c r="R28" s="11" t="s">
        <v>5</v>
      </c>
      <c r="S28" s="11"/>
      <c r="T28" s="29"/>
      <c r="U28" s="20"/>
      <c r="V28" s="12"/>
      <c r="W28" s="23"/>
    </row>
    <row r="29" spans="2:23" x14ac:dyDescent="0.25">
      <c r="C29" s="8"/>
      <c r="D29" s="11" t="s">
        <v>4</v>
      </c>
      <c r="E29" s="11" t="s">
        <v>13</v>
      </c>
      <c r="F29" s="11" t="s">
        <v>14</v>
      </c>
      <c r="G29" s="11" t="s">
        <v>15</v>
      </c>
      <c r="H29" s="11" t="s">
        <v>16</v>
      </c>
      <c r="I29" s="11" t="s">
        <v>16</v>
      </c>
      <c r="J29" s="12" t="s">
        <v>6</v>
      </c>
      <c r="K29" s="30" t="s">
        <v>19</v>
      </c>
      <c r="M29" s="3" t="s">
        <v>8</v>
      </c>
      <c r="O29" s="8"/>
      <c r="P29" s="11" t="s">
        <v>4</v>
      </c>
      <c r="Q29" s="11" t="s">
        <v>13</v>
      </c>
      <c r="R29" s="11" t="s">
        <v>14</v>
      </c>
      <c r="S29" s="11" t="s">
        <v>15</v>
      </c>
      <c r="T29" s="11" t="s">
        <v>16</v>
      </c>
      <c r="U29" s="11" t="s">
        <v>16</v>
      </c>
      <c r="V29" s="12" t="s">
        <v>6</v>
      </c>
      <c r="W29" s="30" t="s">
        <v>19</v>
      </c>
    </row>
    <row r="30" spans="2:23" x14ac:dyDescent="0.25">
      <c r="C30" s="28" t="s">
        <v>11</v>
      </c>
      <c r="D30" s="12" t="s">
        <v>1</v>
      </c>
      <c r="E30" s="12" t="s">
        <v>1</v>
      </c>
      <c r="F30" s="12" t="s">
        <v>1</v>
      </c>
      <c r="G30" s="12" t="s">
        <v>1</v>
      </c>
      <c r="H30" s="12" t="s">
        <v>1</v>
      </c>
      <c r="I30" s="12" t="s">
        <v>17</v>
      </c>
      <c r="J30" s="12" t="s">
        <v>1</v>
      </c>
      <c r="K30" s="24" t="s">
        <v>7</v>
      </c>
      <c r="L30" s="28" t="s">
        <v>11</v>
      </c>
      <c r="M30" s="31" t="s">
        <v>9</v>
      </c>
      <c r="O30" s="28" t="s">
        <v>11</v>
      </c>
      <c r="P30" s="12" t="s">
        <v>1</v>
      </c>
      <c r="Q30" s="12" t="s">
        <v>1</v>
      </c>
      <c r="R30" s="12" t="s">
        <v>1</v>
      </c>
      <c r="S30" s="12" t="s">
        <v>1</v>
      </c>
      <c r="T30" s="12" t="s">
        <v>1</v>
      </c>
      <c r="U30" s="12" t="s">
        <v>17</v>
      </c>
      <c r="V30" s="12" t="s">
        <v>1</v>
      </c>
      <c r="W30" s="24" t="s">
        <v>7</v>
      </c>
    </row>
    <row r="31" spans="2:23" x14ac:dyDescent="0.25">
      <c r="B31" s="13">
        <v>28.3</v>
      </c>
      <c r="C31" s="8">
        <v>1</v>
      </c>
      <c r="D31" s="13">
        <v>42.3</v>
      </c>
      <c r="E31" s="13">
        <v>32</v>
      </c>
      <c r="F31" s="13">
        <v>0.7</v>
      </c>
      <c r="G31" s="17">
        <v>75.7</v>
      </c>
      <c r="H31" s="17">
        <v>6.2</v>
      </c>
      <c r="I31" s="17">
        <v>6.2</v>
      </c>
      <c r="J31" s="13">
        <v>33.6</v>
      </c>
      <c r="K31" s="25">
        <v>0.89</v>
      </c>
      <c r="L31" s="8">
        <v>1</v>
      </c>
      <c r="M31" s="32">
        <f>D31/P31</f>
        <v>1.1340482573726542</v>
      </c>
      <c r="O31" s="8">
        <v>1</v>
      </c>
      <c r="P31" s="13">
        <v>37.299999999999997</v>
      </c>
      <c r="Q31" s="13">
        <v>27</v>
      </c>
      <c r="R31" s="13">
        <v>0.6</v>
      </c>
      <c r="S31" s="17">
        <v>75</v>
      </c>
      <c r="T31" s="17">
        <v>14</v>
      </c>
      <c r="U31" s="17">
        <v>6.2</v>
      </c>
      <c r="V31" s="13">
        <v>33.6</v>
      </c>
      <c r="W31" s="25">
        <v>0.89</v>
      </c>
    </row>
    <row r="32" spans="2:23" x14ac:dyDescent="0.25">
      <c r="C32" s="8">
        <v>2</v>
      </c>
      <c r="D32" s="14">
        <v>79</v>
      </c>
      <c r="E32" s="13">
        <v>65.5</v>
      </c>
      <c r="F32" s="13">
        <v>2</v>
      </c>
      <c r="G32" s="17">
        <v>75.3</v>
      </c>
      <c r="H32" s="17">
        <v>8.6</v>
      </c>
      <c r="I32" s="17">
        <v>8.6</v>
      </c>
      <c r="J32" s="14">
        <v>59</v>
      </c>
      <c r="K32" s="25">
        <v>0.78</v>
      </c>
      <c r="L32" s="8">
        <v>2</v>
      </c>
      <c r="M32" s="32">
        <f t="shared" ref="M32:M40" si="2">D32/P32</f>
        <v>1.1773472429210134</v>
      </c>
      <c r="O32" s="8">
        <v>2</v>
      </c>
      <c r="P32" s="14">
        <v>67.099999999999994</v>
      </c>
      <c r="Q32" s="13">
        <v>53.9</v>
      </c>
      <c r="R32" s="13">
        <v>1.6</v>
      </c>
      <c r="S32" s="17">
        <v>75</v>
      </c>
      <c r="T32" s="17">
        <v>14</v>
      </c>
      <c r="U32" s="17">
        <v>8.6</v>
      </c>
      <c r="V32" s="14">
        <v>59</v>
      </c>
      <c r="W32" s="25">
        <v>0.78</v>
      </c>
    </row>
    <row r="33" spans="3:23" x14ac:dyDescent="0.25">
      <c r="C33" s="8">
        <v>3</v>
      </c>
      <c r="D33" s="13">
        <v>104.3</v>
      </c>
      <c r="E33" s="13">
        <v>88.5</v>
      </c>
      <c r="F33" s="13">
        <v>3.4</v>
      </c>
      <c r="G33" s="17">
        <v>74.8</v>
      </c>
      <c r="H33" s="17">
        <v>9.4</v>
      </c>
      <c r="I33" s="17">
        <v>9.4</v>
      </c>
      <c r="J33" s="13">
        <v>85.2</v>
      </c>
      <c r="K33" s="25">
        <v>0.75</v>
      </c>
      <c r="L33" s="8">
        <v>3</v>
      </c>
      <c r="M33" s="32">
        <f t="shared" si="2"/>
        <v>1.1512141280353201</v>
      </c>
      <c r="O33" s="8">
        <v>3</v>
      </c>
      <c r="P33" s="13">
        <v>90.6</v>
      </c>
      <c r="Q33" s="13">
        <v>75.400000000000006</v>
      </c>
      <c r="R33" s="13">
        <v>2.9</v>
      </c>
      <c r="S33" s="17">
        <v>75</v>
      </c>
      <c r="T33" s="17">
        <v>14</v>
      </c>
      <c r="U33" s="17">
        <v>9.4</v>
      </c>
      <c r="V33" s="13">
        <v>85.2</v>
      </c>
      <c r="W33" s="25">
        <v>0.75</v>
      </c>
    </row>
    <row r="34" spans="3:23" x14ac:dyDescent="0.25">
      <c r="C34" s="8">
        <v>4</v>
      </c>
      <c r="D34" s="13">
        <v>124</v>
      </c>
      <c r="E34" s="13">
        <v>105.5</v>
      </c>
      <c r="F34" s="13">
        <v>5.0999999999999996</v>
      </c>
      <c r="G34" s="17">
        <v>74.5</v>
      </c>
      <c r="H34" s="17">
        <v>10.6</v>
      </c>
      <c r="I34" s="17">
        <v>10.6</v>
      </c>
      <c r="J34" s="13">
        <v>111.3</v>
      </c>
      <c r="K34" s="25">
        <v>0.74</v>
      </c>
      <c r="L34" s="8">
        <v>4</v>
      </c>
      <c r="M34" s="32">
        <f t="shared" si="2"/>
        <v>1.1131059245960502</v>
      </c>
      <c r="O34" s="8">
        <v>4</v>
      </c>
      <c r="P34" s="13">
        <v>111.4</v>
      </c>
      <c r="Q34" s="13">
        <v>93.5</v>
      </c>
      <c r="R34" s="13">
        <v>4.5</v>
      </c>
      <c r="S34" s="17">
        <v>75</v>
      </c>
      <c r="T34" s="17">
        <v>14</v>
      </c>
      <c r="U34" s="17">
        <v>10.6</v>
      </c>
      <c r="V34" s="13">
        <v>111.3</v>
      </c>
      <c r="W34" s="25">
        <v>0.74</v>
      </c>
    </row>
    <row r="35" spans="3:23" x14ac:dyDescent="0.25">
      <c r="C35" s="8">
        <v>5</v>
      </c>
      <c r="D35" s="14">
        <v>140.4</v>
      </c>
      <c r="E35" s="13">
        <v>120.5</v>
      </c>
      <c r="F35" s="13">
        <v>7</v>
      </c>
      <c r="G35" s="17">
        <v>74.5</v>
      </c>
      <c r="H35" s="17">
        <v>10.199999999999999</v>
      </c>
      <c r="I35" s="17">
        <v>10.199999999999999</v>
      </c>
      <c r="J35" s="14">
        <v>137.5</v>
      </c>
      <c r="K35" s="25">
        <v>0.73</v>
      </c>
      <c r="L35" s="8">
        <v>5</v>
      </c>
      <c r="M35" s="32">
        <f t="shared" si="2"/>
        <v>1.0841698841698841</v>
      </c>
      <c r="O35" s="8">
        <v>5</v>
      </c>
      <c r="P35" s="14">
        <v>129.5</v>
      </c>
      <c r="Q35" s="13">
        <v>110.2</v>
      </c>
      <c r="R35" s="13">
        <v>6.4</v>
      </c>
      <c r="S35" s="17">
        <v>75</v>
      </c>
      <c r="T35" s="17">
        <v>14</v>
      </c>
      <c r="U35" s="17">
        <v>10.199999999999999</v>
      </c>
      <c r="V35" s="14">
        <v>137.5</v>
      </c>
      <c r="W35" s="25">
        <v>0.73</v>
      </c>
    </row>
    <row r="36" spans="3:23" x14ac:dyDescent="0.25">
      <c r="C36" s="8">
        <v>10</v>
      </c>
      <c r="D36" s="13">
        <v>218.9</v>
      </c>
      <c r="E36" s="13">
        <v>186.9</v>
      </c>
      <c r="F36" s="13">
        <v>19.399999999999999</v>
      </c>
      <c r="G36" s="17">
        <v>74.599999999999994</v>
      </c>
      <c r="H36" s="17">
        <v>10.1</v>
      </c>
      <c r="I36" s="17">
        <v>10.1</v>
      </c>
      <c r="J36" s="13">
        <v>268.5</v>
      </c>
      <c r="K36" s="25">
        <v>0.71</v>
      </c>
      <c r="L36" s="8">
        <v>10</v>
      </c>
      <c r="M36" s="32">
        <f t="shared" si="2"/>
        <v>1.0238540692235734</v>
      </c>
      <c r="O36" s="8">
        <v>10</v>
      </c>
      <c r="P36" s="13">
        <v>213.8</v>
      </c>
      <c r="Q36" s="13">
        <v>182.2</v>
      </c>
      <c r="R36" s="13">
        <v>18.899999999999999</v>
      </c>
      <c r="S36" s="17">
        <v>75</v>
      </c>
      <c r="T36" s="17">
        <v>14</v>
      </c>
      <c r="U36" s="17">
        <v>10.1</v>
      </c>
      <c r="V36" s="13">
        <v>268.5</v>
      </c>
      <c r="W36" s="25">
        <v>0.71</v>
      </c>
    </row>
    <row r="37" spans="3:23" x14ac:dyDescent="0.25">
      <c r="C37" s="8">
        <v>20</v>
      </c>
      <c r="D37" s="13">
        <v>368.6</v>
      </c>
      <c r="E37" s="13">
        <v>308</v>
      </c>
      <c r="F37" s="13">
        <v>46.2</v>
      </c>
      <c r="G37" s="17">
        <v>74.5</v>
      </c>
      <c r="H37" s="17">
        <v>11.8</v>
      </c>
      <c r="I37" s="17">
        <v>11.8</v>
      </c>
      <c r="J37" s="13">
        <v>530.29999999999995</v>
      </c>
      <c r="K37" s="25">
        <v>0.7</v>
      </c>
      <c r="L37" s="8">
        <v>20</v>
      </c>
      <c r="M37" s="32">
        <f t="shared" si="2"/>
        <v>1.0098630136986302</v>
      </c>
      <c r="O37" s="8">
        <v>20</v>
      </c>
      <c r="P37" s="13">
        <v>365</v>
      </c>
      <c r="Q37" s="13">
        <v>304.8</v>
      </c>
      <c r="R37" s="13">
        <v>45.7</v>
      </c>
      <c r="S37" s="17">
        <v>75</v>
      </c>
      <c r="T37" s="17">
        <v>14</v>
      </c>
      <c r="U37" s="17">
        <v>11.8</v>
      </c>
      <c r="V37" s="13">
        <v>530.29999999999995</v>
      </c>
      <c r="W37" s="25">
        <v>0.7</v>
      </c>
    </row>
    <row r="38" spans="3:23" x14ac:dyDescent="0.25">
      <c r="C38" s="8">
        <v>30</v>
      </c>
      <c r="D38" s="13">
        <v>489.1</v>
      </c>
      <c r="E38" s="13">
        <v>412.5</v>
      </c>
      <c r="F38" s="13">
        <v>61.8</v>
      </c>
      <c r="G38" s="17">
        <v>74.900000000000006</v>
      </c>
      <c r="H38" s="17">
        <v>11.9</v>
      </c>
      <c r="I38" s="17">
        <v>11.9</v>
      </c>
      <c r="J38" s="13">
        <v>792.2</v>
      </c>
      <c r="K38" s="25">
        <v>0.7</v>
      </c>
      <c r="L38" s="8">
        <v>30</v>
      </c>
      <c r="M38" s="32">
        <f t="shared" si="2"/>
        <v>1.0024595203935234</v>
      </c>
      <c r="O38" s="8">
        <v>30</v>
      </c>
      <c r="P38" s="13">
        <v>487.9</v>
      </c>
      <c r="Q38" s="13">
        <v>411.4</v>
      </c>
      <c r="R38" s="13">
        <v>61.7</v>
      </c>
      <c r="S38" s="17">
        <v>75</v>
      </c>
      <c r="T38" s="17">
        <v>14</v>
      </c>
      <c r="U38" s="17">
        <v>11.9</v>
      </c>
      <c r="V38" s="13">
        <v>792.2</v>
      </c>
      <c r="W38" s="25">
        <v>0.7</v>
      </c>
    </row>
    <row r="39" spans="3:23" x14ac:dyDescent="0.25">
      <c r="C39" s="8">
        <v>40</v>
      </c>
      <c r="D39" s="13">
        <v>600.20000000000005</v>
      </c>
      <c r="E39" s="13">
        <v>507.9</v>
      </c>
      <c r="F39" s="13">
        <v>76.2</v>
      </c>
      <c r="G39" s="17">
        <v>75.400000000000006</v>
      </c>
      <c r="H39" s="17">
        <v>12.4</v>
      </c>
      <c r="I39" s="17">
        <v>12.4</v>
      </c>
      <c r="J39" s="14">
        <v>1054</v>
      </c>
      <c r="K39" s="25">
        <v>0.7</v>
      </c>
      <c r="L39" s="8">
        <v>40</v>
      </c>
      <c r="M39" s="32">
        <f t="shared" si="2"/>
        <v>0.99950041631973363</v>
      </c>
      <c r="O39" s="8">
        <v>40</v>
      </c>
      <c r="P39" s="13">
        <v>600.5</v>
      </c>
      <c r="Q39" s="13">
        <v>508.3</v>
      </c>
      <c r="R39" s="13">
        <v>76.099999999999994</v>
      </c>
      <c r="S39" s="17">
        <v>75</v>
      </c>
      <c r="T39" s="17">
        <v>14</v>
      </c>
      <c r="U39" s="17">
        <v>12.4</v>
      </c>
      <c r="V39" s="14">
        <v>1054</v>
      </c>
      <c r="W39" s="25">
        <v>0.7</v>
      </c>
    </row>
    <row r="40" spans="3:23" x14ac:dyDescent="0.25">
      <c r="C40" s="9">
        <v>50</v>
      </c>
      <c r="D40" s="15">
        <v>711</v>
      </c>
      <c r="E40" s="16">
        <v>602</v>
      </c>
      <c r="F40" s="16">
        <v>90.4</v>
      </c>
      <c r="G40" s="18">
        <v>76.599999999999994</v>
      </c>
      <c r="H40" s="18">
        <v>14</v>
      </c>
      <c r="I40" s="18">
        <v>14</v>
      </c>
      <c r="J40" s="16">
        <v>1315.8</v>
      </c>
      <c r="K40" s="26">
        <v>0.7</v>
      </c>
      <c r="L40" s="9">
        <v>50</v>
      </c>
      <c r="M40" s="32">
        <f t="shared" si="2"/>
        <v>0.99971878515185597</v>
      </c>
      <c r="O40" s="9">
        <v>50</v>
      </c>
      <c r="P40" s="15">
        <v>711.2</v>
      </c>
      <c r="Q40" s="16">
        <v>602.1</v>
      </c>
      <c r="R40" s="16">
        <v>90.4</v>
      </c>
      <c r="S40" s="18">
        <v>75</v>
      </c>
      <c r="T40" s="18">
        <v>14</v>
      </c>
      <c r="U40" s="18">
        <v>14</v>
      </c>
      <c r="V40" s="16">
        <v>1315.8</v>
      </c>
      <c r="W40" s="26">
        <v>0.7</v>
      </c>
    </row>
    <row r="41" spans="3:23" x14ac:dyDescent="0.25">
      <c r="C41" s="34" t="s">
        <v>23</v>
      </c>
      <c r="D41" s="1">
        <f>D32/D31</f>
        <v>1.8676122931442081</v>
      </c>
      <c r="E41" s="1">
        <f>E32/E31</f>
        <v>2.046875</v>
      </c>
      <c r="O41" s="34" t="s">
        <v>23</v>
      </c>
      <c r="P41" s="1">
        <f>P32/P31</f>
        <v>1.7989276139410189</v>
      </c>
      <c r="Q41" s="1">
        <f>Q32/Q31</f>
        <v>1.9962962962962962</v>
      </c>
    </row>
    <row r="42" spans="3:23" x14ac:dyDescent="0.25">
      <c r="O42" s="27"/>
    </row>
    <row r="55" spans="29:46" x14ac:dyDescent="0.25">
      <c r="AK55">
        <v>12</v>
      </c>
      <c r="AL55">
        <v>12</v>
      </c>
      <c r="AM55">
        <v>12</v>
      </c>
    </row>
    <row r="56" spans="29:46" x14ac:dyDescent="0.25">
      <c r="AG56">
        <v>6</v>
      </c>
      <c r="AH56">
        <v>8.43</v>
      </c>
      <c r="AI56">
        <v>8.43</v>
      </c>
      <c r="AJ56">
        <v>8.43</v>
      </c>
      <c r="AN56">
        <v>6</v>
      </c>
      <c r="AO56">
        <v>8.43</v>
      </c>
      <c r="AP56">
        <v>8.43</v>
      </c>
      <c r="AQ56">
        <v>8.43</v>
      </c>
    </row>
    <row r="59" spans="29:46" x14ac:dyDescent="0.25">
      <c r="AK59" s="66"/>
    </row>
    <row r="60" spans="29:46" x14ac:dyDescent="0.25">
      <c r="AK60" s="66"/>
    </row>
    <row r="61" spans="29:46" ht="12" customHeight="1" x14ac:dyDescent="0.25">
      <c r="AG61" s="43"/>
      <c r="AH61" s="43"/>
      <c r="AI61" s="43"/>
      <c r="AJ61" s="43"/>
      <c r="AK61" s="43"/>
      <c r="AL61" s="43"/>
      <c r="AM61" s="43"/>
      <c r="AN61" s="74" t="s">
        <v>57</v>
      </c>
      <c r="AO61" s="73"/>
      <c r="AP61" s="43"/>
      <c r="AQ61" s="43"/>
    </row>
    <row r="62" spans="29:46" ht="12.95" customHeight="1" x14ac:dyDescent="0.25">
      <c r="AC62">
        <v>13</v>
      </c>
      <c r="AG62" s="44"/>
      <c r="AH62" s="45">
        <v>3783</v>
      </c>
      <c r="AI62" s="63"/>
      <c r="AJ62" s="72" t="s">
        <v>38</v>
      </c>
      <c r="AK62" s="66" t="s">
        <v>55</v>
      </c>
      <c r="AL62" s="43"/>
      <c r="AM62" s="43"/>
      <c r="AN62" s="44"/>
      <c r="AO62" s="45">
        <v>3783</v>
      </c>
      <c r="AP62" s="63"/>
      <c r="AQ62" s="72" t="s">
        <v>38</v>
      </c>
    </row>
    <row r="63" spans="29:46" ht="12.95" customHeight="1" x14ac:dyDescent="0.25">
      <c r="AG63" s="46"/>
      <c r="AH63" s="47" t="s">
        <v>26</v>
      </c>
      <c r="AI63" s="42"/>
      <c r="AJ63" s="42"/>
      <c r="AK63" s="66" t="s">
        <v>56</v>
      </c>
      <c r="AL63" s="43"/>
      <c r="AM63" s="43"/>
      <c r="AN63" s="46"/>
      <c r="AO63" s="47" t="s">
        <v>20</v>
      </c>
      <c r="AP63" s="42"/>
      <c r="AQ63" s="42"/>
      <c r="AT63" s="66" t="s">
        <v>52</v>
      </c>
    </row>
    <row r="64" spans="29:46" ht="12.95" customHeight="1" x14ac:dyDescent="0.25">
      <c r="AG64" s="48"/>
      <c r="AH64" s="49"/>
      <c r="AI64" s="49"/>
      <c r="AJ64" s="49"/>
      <c r="AK64" s="71"/>
      <c r="AL64" s="43"/>
      <c r="AM64" s="43"/>
      <c r="AN64" s="48"/>
      <c r="AO64" s="49"/>
      <c r="AP64" s="49"/>
      <c r="AQ64" s="49"/>
      <c r="AT64" s="71" t="s">
        <v>51</v>
      </c>
    </row>
    <row r="65" spans="33:46" ht="12.95" customHeight="1" x14ac:dyDescent="0.25">
      <c r="AG65" s="50"/>
      <c r="AH65" s="49" t="s">
        <v>4</v>
      </c>
      <c r="AI65" s="49" t="s">
        <v>13</v>
      </c>
      <c r="AJ65" s="49" t="s">
        <v>16</v>
      </c>
      <c r="AK65" s="43"/>
      <c r="AL65" s="49" t="s">
        <v>4</v>
      </c>
      <c r="AM65" s="43"/>
      <c r="AN65" s="50"/>
      <c r="AO65" s="49" t="s">
        <v>4</v>
      </c>
      <c r="AP65" s="49" t="s">
        <v>13</v>
      </c>
      <c r="AQ65" s="49" t="s">
        <v>16</v>
      </c>
    </row>
    <row r="66" spans="33:46" ht="12.95" customHeight="1" x14ac:dyDescent="0.25">
      <c r="AG66" s="51" t="s">
        <v>11</v>
      </c>
      <c r="AH66" s="52" t="s">
        <v>1</v>
      </c>
      <c r="AI66" s="52" t="s">
        <v>1</v>
      </c>
      <c r="AJ66" s="52" t="s">
        <v>1</v>
      </c>
      <c r="AK66" s="43"/>
      <c r="AL66" s="65" t="s">
        <v>39</v>
      </c>
      <c r="AM66" s="43"/>
      <c r="AN66" s="51" t="s">
        <v>11</v>
      </c>
      <c r="AO66" s="52" t="s">
        <v>1</v>
      </c>
      <c r="AP66" s="52" t="s">
        <v>1</v>
      </c>
      <c r="AQ66" s="52" t="s">
        <v>1</v>
      </c>
    </row>
    <row r="67" spans="33:46" ht="12.95" customHeight="1" x14ac:dyDescent="0.25">
      <c r="AG67" s="50">
        <v>1</v>
      </c>
      <c r="AH67" s="53">
        <v>42.3</v>
      </c>
      <c r="AI67" s="53">
        <v>32</v>
      </c>
      <c r="AJ67" s="54">
        <v>6.2</v>
      </c>
      <c r="AK67" s="43"/>
      <c r="AL67" s="55">
        <f t="shared" ref="AL67:AL76" si="3">AH67/AO67</f>
        <v>1.3471337579617835</v>
      </c>
      <c r="AM67" s="43"/>
      <c r="AN67" s="50">
        <v>1</v>
      </c>
      <c r="AO67" s="53">
        <v>31.4</v>
      </c>
      <c r="AP67" s="53">
        <v>21.3</v>
      </c>
      <c r="AQ67" s="54">
        <v>14</v>
      </c>
    </row>
    <row r="68" spans="33:46" ht="12.95" customHeight="1" x14ac:dyDescent="0.25">
      <c r="AG68" s="50">
        <v>2</v>
      </c>
      <c r="AH68" s="56">
        <v>79</v>
      </c>
      <c r="AI68" s="53">
        <v>65.5</v>
      </c>
      <c r="AJ68" s="54">
        <v>8.6</v>
      </c>
      <c r="AK68" s="43"/>
      <c r="AL68" s="55">
        <f t="shared" si="3"/>
        <v>1.4285714285714286</v>
      </c>
      <c r="AM68" s="43"/>
      <c r="AN68" s="50">
        <v>2</v>
      </c>
      <c r="AO68" s="56">
        <v>55.3</v>
      </c>
      <c r="AP68" s="53">
        <v>42.4</v>
      </c>
      <c r="AQ68" s="54">
        <v>14</v>
      </c>
    </row>
    <row r="69" spans="33:46" ht="12.95" customHeight="1" x14ac:dyDescent="0.25">
      <c r="AG69" s="50">
        <v>3</v>
      </c>
      <c r="AH69" s="53">
        <v>104.3</v>
      </c>
      <c r="AI69" s="53">
        <v>88.5</v>
      </c>
      <c r="AJ69" s="54">
        <v>9.4</v>
      </c>
      <c r="AK69" s="43"/>
      <c r="AL69" s="55">
        <f t="shared" si="3"/>
        <v>1.4113667117726656</v>
      </c>
      <c r="AM69" s="43"/>
      <c r="AN69" s="50">
        <v>3</v>
      </c>
      <c r="AO69" s="53">
        <v>73.900000000000006</v>
      </c>
      <c r="AP69" s="53">
        <v>59.3</v>
      </c>
      <c r="AQ69" s="54">
        <v>14</v>
      </c>
    </row>
    <row r="70" spans="33:46" ht="12.95" customHeight="1" x14ac:dyDescent="0.25">
      <c r="AG70" s="50">
        <v>4</v>
      </c>
      <c r="AH70" s="53">
        <v>124</v>
      </c>
      <c r="AI70" s="53">
        <v>105.5</v>
      </c>
      <c r="AJ70" s="54">
        <v>10.6</v>
      </c>
      <c r="AK70" s="43"/>
      <c r="AL70" s="55">
        <f t="shared" si="3"/>
        <v>1.3686534216335542</v>
      </c>
      <c r="AM70" s="43"/>
      <c r="AN70" s="50">
        <v>4</v>
      </c>
      <c r="AO70" s="53">
        <v>90.6</v>
      </c>
      <c r="AP70" s="53">
        <v>73.599999999999994</v>
      </c>
      <c r="AQ70" s="54">
        <v>14</v>
      </c>
    </row>
    <row r="71" spans="33:46" ht="12.95" customHeight="1" x14ac:dyDescent="0.25">
      <c r="AG71" s="50">
        <v>5</v>
      </c>
      <c r="AH71" s="56">
        <v>140.4</v>
      </c>
      <c r="AI71" s="53">
        <v>120.5</v>
      </c>
      <c r="AJ71" s="54">
        <v>10.199999999999999</v>
      </c>
      <c r="AK71" s="43"/>
      <c r="AL71" s="55">
        <f t="shared" si="3"/>
        <v>1.3409742120343839</v>
      </c>
      <c r="AM71" s="43"/>
      <c r="AN71" s="50">
        <v>5</v>
      </c>
      <c r="AO71" s="56">
        <v>104.7</v>
      </c>
      <c r="AP71" s="53">
        <v>86.8</v>
      </c>
      <c r="AQ71" s="54">
        <v>14</v>
      </c>
    </row>
    <row r="72" spans="33:46" ht="12.95" customHeight="1" x14ac:dyDescent="0.25">
      <c r="AG72" s="50">
        <v>10</v>
      </c>
      <c r="AH72" s="53">
        <v>218.9</v>
      </c>
      <c r="AI72" s="53">
        <v>186.9</v>
      </c>
      <c r="AJ72" s="54">
        <v>10.1</v>
      </c>
      <c r="AK72" s="43"/>
      <c r="AL72" s="55">
        <f t="shared" si="3"/>
        <v>1.2801169590643275</v>
      </c>
      <c r="AM72" s="43"/>
      <c r="AN72" s="50">
        <v>10</v>
      </c>
      <c r="AO72" s="53">
        <v>171</v>
      </c>
      <c r="AP72" s="53">
        <v>143.5</v>
      </c>
      <c r="AQ72" s="54">
        <v>14</v>
      </c>
    </row>
    <row r="73" spans="33:46" ht="12.95" customHeight="1" x14ac:dyDescent="0.25">
      <c r="AG73" s="50">
        <v>20</v>
      </c>
      <c r="AH73" s="53">
        <v>368.6</v>
      </c>
      <c r="AI73" s="53">
        <v>308</v>
      </c>
      <c r="AJ73" s="54">
        <v>11.8</v>
      </c>
      <c r="AK73" s="43"/>
      <c r="AL73" s="55">
        <f t="shared" si="3"/>
        <v>1.2688468158347677</v>
      </c>
      <c r="AM73" s="43"/>
      <c r="AN73" s="50">
        <v>20</v>
      </c>
      <c r="AO73" s="53">
        <v>290.5</v>
      </c>
      <c r="AP73" s="53">
        <v>240</v>
      </c>
      <c r="AQ73" s="54">
        <v>14</v>
      </c>
    </row>
    <row r="74" spans="33:46" ht="12.95" customHeight="1" x14ac:dyDescent="0.25">
      <c r="AG74" s="50">
        <v>30</v>
      </c>
      <c r="AH74" s="53">
        <v>489.1</v>
      </c>
      <c r="AI74" s="53">
        <v>412.5</v>
      </c>
      <c r="AJ74" s="54">
        <v>11.9</v>
      </c>
      <c r="AK74" s="43"/>
      <c r="AL74" s="55">
        <f t="shared" si="3"/>
        <v>1.26284533953008</v>
      </c>
      <c r="AM74" s="43"/>
      <c r="AN74" s="50">
        <v>30</v>
      </c>
      <c r="AO74" s="53">
        <v>387.3</v>
      </c>
      <c r="AP74" s="53">
        <v>323.89999999999998</v>
      </c>
      <c r="AQ74" s="54">
        <v>14</v>
      </c>
    </row>
    <row r="75" spans="33:46" ht="12.95" customHeight="1" x14ac:dyDescent="0.25">
      <c r="AG75" s="50">
        <v>40</v>
      </c>
      <c r="AH75" s="53">
        <v>600.20000000000005</v>
      </c>
      <c r="AI75" s="53">
        <v>507.9</v>
      </c>
      <c r="AJ75" s="54">
        <v>12.4</v>
      </c>
      <c r="AK75" s="43"/>
      <c r="AL75" s="55">
        <f t="shared" si="3"/>
        <v>1.260130170060886</v>
      </c>
      <c r="AM75" s="43"/>
      <c r="AN75" s="50">
        <v>40</v>
      </c>
      <c r="AO75" s="53">
        <v>476.3</v>
      </c>
      <c r="AP75" s="53">
        <v>400.2</v>
      </c>
      <c r="AQ75" s="54">
        <v>14</v>
      </c>
    </row>
    <row r="76" spans="33:46" ht="12.95" customHeight="1" x14ac:dyDescent="0.25">
      <c r="AG76" s="57">
        <v>50</v>
      </c>
      <c r="AH76" s="58">
        <v>711</v>
      </c>
      <c r="AI76" s="59">
        <v>602</v>
      </c>
      <c r="AJ76" s="60">
        <v>14</v>
      </c>
      <c r="AK76" s="43"/>
      <c r="AL76" s="55">
        <f t="shared" si="3"/>
        <v>1.2608618549388191</v>
      </c>
      <c r="AM76" s="43"/>
      <c r="AN76" s="57">
        <v>50</v>
      </c>
      <c r="AO76" s="58">
        <v>563.9</v>
      </c>
      <c r="AP76" s="59">
        <v>474.1</v>
      </c>
      <c r="AQ76" s="60">
        <v>14</v>
      </c>
    </row>
    <row r="77" spans="33:46" ht="12.95" customHeight="1" x14ac:dyDescent="0.25">
      <c r="AG77" s="61" t="s">
        <v>23</v>
      </c>
      <c r="AH77" s="62">
        <f>AH68/AH67</f>
        <v>1.8676122931442081</v>
      </c>
      <c r="AI77" s="62">
        <f>AI68/AI67</f>
        <v>2.046875</v>
      </c>
      <c r="AJ77" s="43"/>
      <c r="AK77" s="43"/>
      <c r="AL77" s="43"/>
      <c r="AM77" s="43"/>
      <c r="AN77" s="61" t="s">
        <v>23</v>
      </c>
      <c r="AO77" s="62">
        <f>AO68/AO67</f>
        <v>1.7611464968152866</v>
      </c>
      <c r="AP77" s="62">
        <f>AP68/AP67</f>
        <v>1.9906103286384975</v>
      </c>
      <c r="AQ77" s="43"/>
    </row>
    <row r="78" spans="33:46" ht="12.95" customHeight="1" x14ac:dyDescent="0.25"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</row>
    <row r="79" spans="33:46" ht="12.95" customHeight="1" x14ac:dyDescent="0.25"/>
    <row r="80" spans="33:46" ht="12.95" customHeight="1" x14ac:dyDescent="0.25">
      <c r="AT80" s="66" t="s">
        <v>41</v>
      </c>
    </row>
    <row r="81" spans="33:46" ht="12.95" customHeight="1" x14ac:dyDescent="0.25">
      <c r="AT81" s="66" t="s">
        <v>42</v>
      </c>
    </row>
    <row r="82" spans="33:46" ht="12.95" customHeight="1" x14ac:dyDescent="0.25"/>
    <row r="83" spans="33:46" ht="12.95" customHeight="1" x14ac:dyDescent="0.25"/>
    <row r="84" spans="33:46" ht="12.95" customHeight="1" x14ac:dyDescent="0.25"/>
    <row r="85" spans="33:46" ht="12.95" customHeight="1" x14ac:dyDescent="0.25"/>
    <row r="86" spans="33:46" ht="12.95" customHeight="1" x14ac:dyDescent="0.25"/>
    <row r="87" spans="33:46" ht="12.95" customHeight="1" x14ac:dyDescent="0.25"/>
    <row r="88" spans="33:46" ht="12.95" customHeight="1" x14ac:dyDescent="0.25">
      <c r="AG88" s="44"/>
      <c r="AH88" s="45">
        <v>3783</v>
      </c>
      <c r="AI88" s="63"/>
      <c r="AJ88" s="72" t="s">
        <v>38</v>
      </c>
      <c r="AK88" s="66" t="s">
        <v>50</v>
      </c>
      <c r="AL88" s="43"/>
      <c r="AM88" s="43"/>
      <c r="AN88" s="44"/>
      <c r="AO88" s="45">
        <v>3783</v>
      </c>
      <c r="AP88" s="63"/>
      <c r="AQ88" s="72" t="s">
        <v>38</v>
      </c>
    </row>
    <row r="89" spans="33:46" ht="12.95" customHeight="1" x14ac:dyDescent="0.25">
      <c r="AG89" s="46"/>
      <c r="AH89" s="47" t="s">
        <v>26</v>
      </c>
      <c r="AI89" s="42"/>
      <c r="AJ89" s="42"/>
      <c r="AK89" s="66" t="s">
        <v>54</v>
      </c>
      <c r="AL89" s="43"/>
      <c r="AM89" s="43"/>
      <c r="AN89" s="46"/>
      <c r="AO89" s="47" t="s">
        <v>22</v>
      </c>
      <c r="AP89" s="42"/>
      <c r="AQ89" s="42"/>
    </row>
    <row r="90" spans="33:46" ht="12.95" customHeight="1" x14ac:dyDescent="0.25">
      <c r="AG90" s="48"/>
      <c r="AH90" s="49"/>
      <c r="AI90" s="49"/>
      <c r="AJ90" s="49"/>
      <c r="AK90" s="71" t="s">
        <v>53</v>
      </c>
      <c r="AL90" s="43"/>
      <c r="AM90" s="43"/>
      <c r="AN90" s="48"/>
      <c r="AO90" s="49"/>
      <c r="AP90" s="49"/>
      <c r="AQ90" s="49"/>
    </row>
    <row r="91" spans="33:46" ht="12.95" customHeight="1" x14ac:dyDescent="0.25">
      <c r="AG91" s="50"/>
      <c r="AH91" s="49" t="s">
        <v>4</v>
      </c>
      <c r="AI91" s="49" t="s">
        <v>13</v>
      </c>
      <c r="AJ91" s="49" t="s">
        <v>16</v>
      </c>
      <c r="AK91" s="43"/>
      <c r="AL91" s="49" t="s">
        <v>4</v>
      </c>
      <c r="AM91" s="43"/>
      <c r="AN91" s="50"/>
      <c r="AO91" s="49" t="s">
        <v>4</v>
      </c>
      <c r="AP91" s="49" t="s">
        <v>13</v>
      </c>
      <c r="AQ91" s="49" t="s">
        <v>16</v>
      </c>
    </row>
    <row r="92" spans="33:46" ht="12.95" customHeight="1" x14ac:dyDescent="0.25">
      <c r="AG92" s="51" t="s">
        <v>11</v>
      </c>
      <c r="AH92" s="52" t="s">
        <v>1</v>
      </c>
      <c r="AI92" s="52" t="s">
        <v>1</v>
      </c>
      <c r="AJ92" s="52" t="s">
        <v>1</v>
      </c>
      <c r="AK92" s="43"/>
      <c r="AL92" s="65" t="s">
        <v>39</v>
      </c>
      <c r="AM92" s="43"/>
      <c r="AN92" s="51" t="s">
        <v>11</v>
      </c>
      <c r="AO92" s="52" t="s">
        <v>1</v>
      </c>
      <c r="AP92" s="52" t="s">
        <v>1</v>
      </c>
      <c r="AQ92" s="52" t="s">
        <v>1</v>
      </c>
    </row>
    <row r="93" spans="33:46" ht="12.95" customHeight="1" x14ac:dyDescent="0.25">
      <c r="AG93" s="50">
        <v>1</v>
      </c>
      <c r="AH93" s="53">
        <v>42.3</v>
      </c>
      <c r="AI93" s="53">
        <v>32</v>
      </c>
      <c r="AJ93" s="54">
        <v>6.2</v>
      </c>
      <c r="AK93" s="43"/>
      <c r="AL93" s="55">
        <f t="shared" ref="AL93:AL102" si="4">AH93/AO93</f>
        <v>1.1340482573726542</v>
      </c>
      <c r="AM93" s="43"/>
      <c r="AN93" s="50">
        <v>1</v>
      </c>
      <c r="AO93" s="53">
        <v>37.299999999999997</v>
      </c>
      <c r="AP93" s="53">
        <v>27</v>
      </c>
      <c r="AQ93" s="54">
        <v>14</v>
      </c>
    </row>
    <row r="94" spans="33:46" ht="12.95" customHeight="1" x14ac:dyDescent="0.25">
      <c r="AG94" s="50">
        <v>2</v>
      </c>
      <c r="AH94" s="56">
        <v>79</v>
      </c>
      <c r="AI94" s="53">
        <v>65.5</v>
      </c>
      <c r="AJ94" s="54">
        <v>8.6</v>
      </c>
      <c r="AK94" s="43"/>
      <c r="AL94" s="55">
        <f t="shared" si="4"/>
        <v>1.1773472429210134</v>
      </c>
      <c r="AM94" s="43"/>
      <c r="AN94" s="50">
        <v>2</v>
      </c>
      <c r="AO94" s="56">
        <v>67.099999999999994</v>
      </c>
      <c r="AP94" s="53">
        <v>53.9</v>
      </c>
      <c r="AQ94" s="54">
        <v>14</v>
      </c>
    </row>
    <row r="95" spans="33:46" ht="12.95" customHeight="1" x14ac:dyDescent="0.25">
      <c r="AG95" s="50">
        <v>3</v>
      </c>
      <c r="AH95" s="53">
        <v>104.3</v>
      </c>
      <c r="AI95" s="53">
        <v>88.5</v>
      </c>
      <c r="AJ95" s="54">
        <v>9.4</v>
      </c>
      <c r="AK95" s="43"/>
      <c r="AL95" s="55">
        <f t="shared" si="4"/>
        <v>1.1512141280353201</v>
      </c>
      <c r="AM95" s="43"/>
      <c r="AN95" s="50">
        <v>3</v>
      </c>
      <c r="AO95" s="53">
        <v>90.6</v>
      </c>
      <c r="AP95" s="53">
        <v>75.400000000000006</v>
      </c>
      <c r="AQ95" s="54">
        <v>14</v>
      </c>
    </row>
    <row r="96" spans="33:46" x14ac:dyDescent="0.25">
      <c r="AG96" s="50">
        <v>4</v>
      </c>
      <c r="AH96" s="53">
        <v>124</v>
      </c>
      <c r="AI96" s="53">
        <v>105.5</v>
      </c>
      <c r="AJ96" s="54">
        <v>10.6</v>
      </c>
      <c r="AK96" s="43"/>
      <c r="AL96" s="55">
        <f t="shared" si="4"/>
        <v>1.1131059245960502</v>
      </c>
      <c r="AM96" s="43"/>
      <c r="AN96" s="50">
        <v>4</v>
      </c>
      <c r="AO96" s="53">
        <v>111.4</v>
      </c>
      <c r="AP96" s="53">
        <v>93.5</v>
      </c>
      <c r="AQ96" s="54">
        <v>14</v>
      </c>
    </row>
    <row r="97" spans="33:43" x14ac:dyDescent="0.25">
      <c r="AG97" s="50">
        <v>5</v>
      </c>
      <c r="AH97" s="56">
        <v>140.4</v>
      </c>
      <c r="AI97" s="53">
        <v>120.5</v>
      </c>
      <c r="AJ97" s="54">
        <v>10.199999999999999</v>
      </c>
      <c r="AK97" s="43"/>
      <c r="AL97" s="55">
        <f t="shared" si="4"/>
        <v>1.0841698841698841</v>
      </c>
      <c r="AM97" s="43"/>
      <c r="AN97" s="50">
        <v>5</v>
      </c>
      <c r="AO97" s="56">
        <v>129.5</v>
      </c>
      <c r="AP97" s="53">
        <v>110.2</v>
      </c>
      <c r="AQ97" s="54">
        <v>14</v>
      </c>
    </row>
    <row r="98" spans="33:43" x14ac:dyDescent="0.25">
      <c r="AG98" s="50">
        <v>10</v>
      </c>
      <c r="AH98" s="53">
        <v>218.9</v>
      </c>
      <c r="AI98" s="53">
        <v>186.9</v>
      </c>
      <c r="AJ98" s="54">
        <v>10.1</v>
      </c>
      <c r="AK98" s="43"/>
      <c r="AL98" s="55">
        <f t="shared" si="4"/>
        <v>1.0238540692235734</v>
      </c>
      <c r="AM98" s="43"/>
      <c r="AN98" s="50">
        <v>10</v>
      </c>
      <c r="AO98" s="53">
        <v>213.8</v>
      </c>
      <c r="AP98" s="53">
        <v>182.2</v>
      </c>
      <c r="AQ98" s="54">
        <v>14</v>
      </c>
    </row>
    <row r="99" spans="33:43" x14ac:dyDescent="0.25">
      <c r="AG99" s="50">
        <v>20</v>
      </c>
      <c r="AH99" s="53">
        <v>368.6</v>
      </c>
      <c r="AI99" s="53">
        <v>308</v>
      </c>
      <c r="AJ99" s="54">
        <v>11.8</v>
      </c>
      <c r="AK99" s="43"/>
      <c r="AL99" s="55">
        <f t="shared" si="4"/>
        <v>1.0098630136986302</v>
      </c>
      <c r="AM99" s="43"/>
      <c r="AN99" s="50">
        <v>20</v>
      </c>
      <c r="AO99" s="53">
        <v>365</v>
      </c>
      <c r="AP99" s="53">
        <v>304.8</v>
      </c>
      <c r="AQ99" s="54">
        <v>14</v>
      </c>
    </row>
    <row r="100" spans="33:43" x14ac:dyDescent="0.25">
      <c r="AG100" s="50">
        <v>30</v>
      </c>
      <c r="AH100" s="53">
        <v>489.1</v>
      </c>
      <c r="AI100" s="53">
        <v>412.5</v>
      </c>
      <c r="AJ100" s="54">
        <v>11.9</v>
      </c>
      <c r="AK100" s="43"/>
      <c r="AL100" s="55">
        <f t="shared" si="4"/>
        <v>1.0024595203935234</v>
      </c>
      <c r="AM100" s="43"/>
      <c r="AN100" s="50">
        <v>30</v>
      </c>
      <c r="AO100" s="53">
        <v>487.9</v>
      </c>
      <c r="AP100" s="53">
        <v>411.4</v>
      </c>
      <c r="AQ100" s="54">
        <v>14</v>
      </c>
    </row>
    <row r="101" spans="33:43" x14ac:dyDescent="0.25">
      <c r="AG101" s="50">
        <v>40</v>
      </c>
      <c r="AH101" s="53">
        <v>600.20000000000005</v>
      </c>
      <c r="AI101" s="53">
        <v>507.9</v>
      </c>
      <c r="AJ101" s="54">
        <v>12.4</v>
      </c>
      <c r="AK101" s="43"/>
      <c r="AL101" s="55">
        <f t="shared" si="4"/>
        <v>0.99950041631973363</v>
      </c>
      <c r="AM101" s="43"/>
      <c r="AN101" s="50">
        <v>40</v>
      </c>
      <c r="AO101" s="53">
        <v>600.5</v>
      </c>
      <c r="AP101" s="53">
        <v>508.3</v>
      </c>
      <c r="AQ101" s="54">
        <v>14</v>
      </c>
    </row>
    <row r="102" spans="33:43" x14ac:dyDescent="0.25">
      <c r="AG102" s="57">
        <v>50</v>
      </c>
      <c r="AH102" s="58">
        <v>711</v>
      </c>
      <c r="AI102" s="59">
        <v>602</v>
      </c>
      <c r="AJ102" s="60">
        <v>14</v>
      </c>
      <c r="AK102" s="43"/>
      <c r="AL102" s="55">
        <f t="shared" si="4"/>
        <v>0.99971878515185597</v>
      </c>
      <c r="AM102" s="43"/>
      <c r="AN102" s="57">
        <v>50</v>
      </c>
      <c r="AO102" s="58">
        <v>711.2</v>
      </c>
      <c r="AP102" s="59">
        <v>602.1</v>
      </c>
      <c r="AQ102" s="60">
        <v>14</v>
      </c>
    </row>
    <row r="103" spans="33:43" x14ac:dyDescent="0.25">
      <c r="AG103" s="61" t="s">
        <v>23</v>
      </c>
      <c r="AH103" s="62">
        <f>AH94/AH93</f>
        <v>1.8676122931442081</v>
      </c>
      <c r="AI103" s="62">
        <f>AI94/AI93</f>
        <v>2.046875</v>
      </c>
      <c r="AJ103" s="43"/>
      <c r="AK103" s="43"/>
      <c r="AL103" s="43"/>
      <c r="AM103" s="43"/>
      <c r="AN103" s="61" t="s">
        <v>23</v>
      </c>
      <c r="AO103" s="62">
        <f>AO94/AO93</f>
        <v>1.7989276139410189</v>
      </c>
      <c r="AP103" s="62">
        <f>AP94/AP93</f>
        <v>1.9962962962962962</v>
      </c>
      <c r="AQ103" s="43"/>
    </row>
  </sheetData>
  <mergeCells count="8">
    <mergeCell ref="F26:G26"/>
    <mergeCell ref="R26:S26"/>
    <mergeCell ref="C7:K7"/>
    <mergeCell ref="O7:W7"/>
    <mergeCell ref="F8:G8"/>
    <mergeCell ref="R8:S8"/>
    <mergeCell ref="C25:K25"/>
    <mergeCell ref="O25:W2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70528-75ED-40DA-A8D3-4C617FFC991E}">
  <sheetPr transitionEvaluation="1" transitionEntry="1" codeName="Sheet6"/>
  <dimension ref="A1:W75"/>
  <sheetViews>
    <sheetView showGridLines="0" zoomScale="90" zoomScaleNormal="90" workbookViewId="0"/>
  </sheetViews>
  <sheetFormatPr defaultRowHeight="15" x14ac:dyDescent="0.25"/>
  <cols>
    <col min="4" max="4" width="9" customWidth="1"/>
  </cols>
  <sheetData>
    <row r="1" spans="1:23" x14ac:dyDescent="0.25">
      <c r="C1" s="2" t="s">
        <v>10</v>
      </c>
      <c r="G1" s="75" t="s">
        <v>29</v>
      </c>
      <c r="M1" s="78" t="s">
        <v>28</v>
      </c>
    </row>
    <row r="2" spans="1:23" ht="15" customHeight="1" x14ac:dyDescent="0.25">
      <c r="A2" t="s">
        <v>49</v>
      </c>
      <c r="C2" s="2" t="s">
        <v>25</v>
      </c>
      <c r="G2" s="75" t="s">
        <v>32</v>
      </c>
      <c r="M2" s="78" t="s">
        <v>30</v>
      </c>
    </row>
    <row r="3" spans="1:23" ht="15" customHeight="1" x14ac:dyDescent="0.25">
      <c r="A3" s="77" t="s">
        <v>59</v>
      </c>
      <c r="C3" s="2"/>
      <c r="G3" s="75" t="s">
        <v>33</v>
      </c>
      <c r="M3" s="78" t="s">
        <v>31</v>
      </c>
    </row>
    <row r="4" spans="1:23" ht="15" customHeight="1" x14ac:dyDescent="0.25">
      <c r="A4" s="77" t="s">
        <v>60</v>
      </c>
      <c r="C4" s="2"/>
      <c r="G4" s="75" t="s">
        <v>34</v>
      </c>
    </row>
    <row r="5" spans="1:23" ht="15" customHeight="1" x14ac:dyDescent="0.25">
      <c r="C5" s="2"/>
    </row>
    <row r="7" spans="1:23" ht="15" customHeight="1" x14ac:dyDescent="0.25">
      <c r="C7" s="287" t="s">
        <v>0</v>
      </c>
      <c r="D7" s="288"/>
      <c r="E7" s="288"/>
      <c r="F7" s="288"/>
      <c r="G7" s="288"/>
      <c r="H7" s="288"/>
      <c r="I7" s="288"/>
      <c r="J7" s="288"/>
      <c r="K7" s="289"/>
      <c r="O7" s="287" t="s">
        <v>0</v>
      </c>
      <c r="P7" s="288"/>
      <c r="Q7" s="288"/>
      <c r="R7" s="288"/>
      <c r="S7" s="288"/>
      <c r="T7" s="288"/>
      <c r="U7" s="288"/>
      <c r="V7" s="288"/>
      <c r="W7" s="289"/>
    </row>
    <row r="8" spans="1:23" ht="15" customHeight="1" x14ac:dyDescent="0.25">
      <c r="C8" s="4"/>
      <c r="D8" s="5">
        <v>3783</v>
      </c>
      <c r="E8" s="4"/>
      <c r="F8" s="285" t="s">
        <v>2</v>
      </c>
      <c r="G8" s="286"/>
      <c r="H8" s="4"/>
      <c r="I8" s="4"/>
      <c r="J8" s="4" t="s">
        <v>24</v>
      </c>
      <c r="K8" s="4"/>
      <c r="O8" s="4"/>
      <c r="P8" s="5">
        <v>3783</v>
      </c>
      <c r="Q8" s="4"/>
      <c r="R8" s="285" t="s">
        <v>2</v>
      </c>
      <c r="S8" s="286"/>
      <c r="T8" s="4"/>
      <c r="U8" s="4"/>
      <c r="V8" s="4" t="s">
        <v>24</v>
      </c>
      <c r="W8" s="4"/>
    </row>
    <row r="9" spans="1:23" x14ac:dyDescent="0.25">
      <c r="C9" s="6"/>
      <c r="D9" s="10" t="s">
        <v>26</v>
      </c>
      <c r="E9" s="10"/>
      <c r="F9" s="10" t="s">
        <v>5</v>
      </c>
      <c r="G9" s="10"/>
      <c r="H9" s="21"/>
      <c r="I9" s="19"/>
      <c r="J9" s="21" t="s">
        <v>18</v>
      </c>
      <c r="K9" s="22"/>
      <c r="O9" s="6"/>
      <c r="P9" s="10" t="s">
        <v>12</v>
      </c>
      <c r="Q9" s="10"/>
      <c r="R9" s="10" t="s">
        <v>5</v>
      </c>
      <c r="S9" s="10"/>
      <c r="T9" s="21"/>
      <c r="U9" s="19"/>
      <c r="V9" s="21" t="s">
        <v>18</v>
      </c>
      <c r="W9" s="22"/>
    </row>
    <row r="10" spans="1:23" x14ac:dyDescent="0.25">
      <c r="C10" s="7"/>
      <c r="D10" s="11" t="s">
        <v>3</v>
      </c>
      <c r="E10" s="11"/>
      <c r="F10" s="11" t="s">
        <v>5</v>
      </c>
      <c r="G10" s="11"/>
      <c r="H10" s="29"/>
      <c r="I10" s="20"/>
      <c r="J10" s="12"/>
      <c r="K10" s="23"/>
      <c r="O10" s="7"/>
      <c r="P10" s="11" t="s">
        <v>3</v>
      </c>
      <c r="Q10" s="11"/>
      <c r="R10" s="11" t="s">
        <v>5</v>
      </c>
      <c r="S10" s="11"/>
      <c r="T10" s="29"/>
      <c r="U10" s="20"/>
      <c r="V10" s="12"/>
      <c r="W10" s="23"/>
    </row>
    <row r="11" spans="1:23" x14ac:dyDescent="0.25">
      <c r="C11" s="8"/>
      <c r="D11" s="11" t="s">
        <v>4</v>
      </c>
      <c r="E11" s="11" t="s">
        <v>13</v>
      </c>
      <c r="F11" s="11" t="s">
        <v>14</v>
      </c>
      <c r="G11" s="11" t="s">
        <v>15</v>
      </c>
      <c r="H11" s="11" t="s">
        <v>16</v>
      </c>
      <c r="I11" s="11" t="s">
        <v>16</v>
      </c>
      <c r="J11" s="12" t="s">
        <v>6</v>
      </c>
      <c r="K11" s="30" t="s">
        <v>19</v>
      </c>
      <c r="M11" s="31" t="s">
        <v>8</v>
      </c>
      <c r="O11" s="8"/>
      <c r="P11" s="11" t="s">
        <v>4</v>
      </c>
      <c r="Q11" s="11" t="s">
        <v>13</v>
      </c>
      <c r="R11" s="11" t="s">
        <v>14</v>
      </c>
      <c r="S11" s="11" t="s">
        <v>15</v>
      </c>
      <c r="T11" s="11" t="s">
        <v>16</v>
      </c>
      <c r="U11" s="11" t="s">
        <v>16</v>
      </c>
      <c r="V11" s="12" t="s">
        <v>6</v>
      </c>
      <c r="W11" s="30" t="s">
        <v>19</v>
      </c>
    </row>
    <row r="12" spans="1:23" x14ac:dyDescent="0.25">
      <c r="C12" s="28" t="s">
        <v>11</v>
      </c>
      <c r="D12" s="12" t="s">
        <v>1</v>
      </c>
      <c r="E12" s="12" t="s">
        <v>1</v>
      </c>
      <c r="F12" s="12" t="s">
        <v>1</v>
      </c>
      <c r="G12" s="12" t="s">
        <v>1</v>
      </c>
      <c r="H12" s="12" t="s">
        <v>1</v>
      </c>
      <c r="I12" s="12" t="s">
        <v>17</v>
      </c>
      <c r="J12" s="12" t="s">
        <v>1</v>
      </c>
      <c r="K12" s="24" t="s">
        <v>7</v>
      </c>
      <c r="M12" s="31" t="s">
        <v>9</v>
      </c>
      <c r="O12" s="28" t="s">
        <v>11</v>
      </c>
      <c r="P12" s="12" t="s">
        <v>1</v>
      </c>
      <c r="Q12" s="12" t="s">
        <v>1</v>
      </c>
      <c r="R12" s="12" t="s">
        <v>1</v>
      </c>
      <c r="S12" s="12" t="s">
        <v>1</v>
      </c>
      <c r="T12" s="12" t="s">
        <v>1</v>
      </c>
      <c r="U12" s="12" t="s">
        <v>17</v>
      </c>
      <c r="V12" s="12" t="s">
        <v>1</v>
      </c>
      <c r="W12" s="24" t="s">
        <v>7</v>
      </c>
    </row>
    <row r="13" spans="1:23" x14ac:dyDescent="0.25">
      <c r="C13" s="8">
        <v>1</v>
      </c>
      <c r="D13" s="13">
        <v>42.3</v>
      </c>
      <c r="E13" s="13">
        <v>32</v>
      </c>
      <c r="F13" s="13">
        <v>0.7</v>
      </c>
      <c r="G13" s="17">
        <v>75.7</v>
      </c>
      <c r="H13" s="17">
        <v>6.2</v>
      </c>
      <c r="I13" s="17">
        <v>6.2</v>
      </c>
      <c r="J13" s="13">
        <v>33.6</v>
      </c>
      <c r="K13" s="25">
        <v>0.89</v>
      </c>
      <c r="M13" s="32">
        <f>D13/P13</f>
        <v>0.91757049891540121</v>
      </c>
      <c r="O13" s="8">
        <v>1</v>
      </c>
      <c r="P13" s="13">
        <v>46.1</v>
      </c>
      <c r="Q13" s="13">
        <v>34.700000000000003</v>
      </c>
      <c r="R13" s="13">
        <v>1.8</v>
      </c>
      <c r="S13" s="17">
        <v>73</v>
      </c>
      <c r="T13" s="17">
        <v>14</v>
      </c>
      <c r="U13" s="17">
        <v>6.2</v>
      </c>
      <c r="V13" s="13">
        <v>33.6</v>
      </c>
      <c r="W13" s="25">
        <v>0.89</v>
      </c>
    </row>
    <row r="14" spans="1:23" x14ac:dyDescent="0.25">
      <c r="C14" s="8">
        <v>2</v>
      </c>
      <c r="D14" s="14">
        <v>79</v>
      </c>
      <c r="E14" s="13">
        <v>65.5</v>
      </c>
      <c r="F14" s="13">
        <v>2</v>
      </c>
      <c r="G14" s="17">
        <v>75.3</v>
      </c>
      <c r="H14" s="17">
        <v>8.6</v>
      </c>
      <c r="I14" s="17">
        <v>8.6</v>
      </c>
      <c r="J14" s="14">
        <v>59</v>
      </c>
      <c r="K14" s="25">
        <v>0.78</v>
      </c>
      <c r="M14" s="32">
        <f t="shared" ref="M14:M22" si="0">D14/P14</f>
        <v>1.0063694267515924</v>
      </c>
      <c r="N14" s="33">
        <f>P14*M$22</f>
        <v>79.962034383954162</v>
      </c>
      <c r="O14" s="8">
        <v>2</v>
      </c>
      <c r="P14" s="14">
        <v>78.5</v>
      </c>
      <c r="Q14" s="13">
        <v>63.2</v>
      </c>
      <c r="R14" s="13">
        <v>3.8</v>
      </c>
      <c r="S14" s="17">
        <v>73</v>
      </c>
      <c r="T14" s="17">
        <v>14</v>
      </c>
      <c r="U14" s="17">
        <v>8.6</v>
      </c>
      <c r="V14" s="14">
        <v>59</v>
      </c>
      <c r="W14" s="25">
        <v>0.78</v>
      </c>
    </row>
    <row r="15" spans="1:23" x14ac:dyDescent="0.25">
      <c r="C15" s="8">
        <v>3</v>
      </c>
      <c r="D15" s="13">
        <v>104.3</v>
      </c>
      <c r="E15" s="13">
        <v>88.5</v>
      </c>
      <c r="F15" s="13">
        <v>3.4</v>
      </c>
      <c r="G15" s="17">
        <v>74.8</v>
      </c>
      <c r="H15" s="17">
        <v>9.4</v>
      </c>
      <c r="I15" s="17">
        <v>9.4</v>
      </c>
      <c r="J15" s="13">
        <v>85.2</v>
      </c>
      <c r="K15" s="25">
        <v>0.75</v>
      </c>
      <c r="M15" s="32">
        <f t="shared" si="0"/>
        <v>0.99333333333333329</v>
      </c>
      <c r="N15" s="33">
        <f t="shared" ref="N15:N22" si="1">P15*M$22</f>
        <v>106.95558739255016</v>
      </c>
      <c r="O15" s="8">
        <v>3</v>
      </c>
      <c r="P15" s="13">
        <v>105</v>
      </c>
      <c r="Q15" s="13">
        <v>86.7</v>
      </c>
      <c r="R15" s="13">
        <v>6.1</v>
      </c>
      <c r="S15" s="17">
        <v>73</v>
      </c>
      <c r="T15" s="17">
        <v>14</v>
      </c>
      <c r="U15" s="17">
        <v>9.4</v>
      </c>
      <c r="V15" s="13">
        <v>85.2</v>
      </c>
      <c r="W15" s="25">
        <v>0.75</v>
      </c>
    </row>
    <row r="16" spans="1:23" x14ac:dyDescent="0.25">
      <c r="C16" s="8">
        <v>4</v>
      </c>
      <c r="D16" s="13">
        <v>124</v>
      </c>
      <c r="E16" s="13">
        <v>105.5</v>
      </c>
      <c r="F16" s="13">
        <v>5.0999999999999996</v>
      </c>
      <c r="G16" s="17">
        <v>74.5</v>
      </c>
      <c r="H16" s="17">
        <v>10.6</v>
      </c>
      <c r="I16" s="17">
        <v>10.6</v>
      </c>
      <c r="J16" s="13">
        <v>111.3</v>
      </c>
      <c r="K16" s="25">
        <v>0.74</v>
      </c>
      <c r="M16" s="32">
        <f t="shared" si="0"/>
        <v>0.971025841816758</v>
      </c>
      <c r="N16" s="33">
        <f t="shared" si="1"/>
        <v>130.07836676217767</v>
      </c>
      <c r="O16" s="8">
        <v>4</v>
      </c>
      <c r="P16" s="13">
        <v>127.7</v>
      </c>
      <c r="Q16" s="13">
        <v>105.8</v>
      </c>
      <c r="R16" s="13">
        <v>8.5</v>
      </c>
      <c r="S16" s="17">
        <v>73</v>
      </c>
      <c r="T16" s="17">
        <v>14</v>
      </c>
      <c r="U16" s="17">
        <v>10.6</v>
      </c>
      <c r="V16" s="13">
        <v>111.3</v>
      </c>
      <c r="W16" s="25">
        <v>0.74</v>
      </c>
    </row>
    <row r="17" spans="3:23" x14ac:dyDescent="0.25">
      <c r="C17" s="8">
        <v>5</v>
      </c>
      <c r="D17" s="14">
        <v>140.4</v>
      </c>
      <c r="E17" s="13">
        <v>120.5</v>
      </c>
      <c r="F17" s="13">
        <v>7</v>
      </c>
      <c r="G17" s="17">
        <v>74.5</v>
      </c>
      <c r="H17" s="17">
        <v>10.199999999999999</v>
      </c>
      <c r="I17" s="17">
        <v>10.199999999999999</v>
      </c>
      <c r="J17" s="14">
        <v>137.5</v>
      </c>
      <c r="K17" s="25">
        <v>0.73</v>
      </c>
      <c r="M17" s="32">
        <f t="shared" si="0"/>
        <v>0.96894409937888204</v>
      </c>
      <c r="N17" s="33">
        <f t="shared" si="1"/>
        <v>147.5987106017192</v>
      </c>
      <c r="O17" s="8">
        <v>5</v>
      </c>
      <c r="P17" s="14">
        <v>144.9</v>
      </c>
      <c r="Q17" s="13">
        <v>121.1</v>
      </c>
      <c r="R17" s="13">
        <v>10.9</v>
      </c>
      <c r="S17" s="17">
        <v>73</v>
      </c>
      <c r="T17" s="17">
        <v>14</v>
      </c>
      <c r="U17" s="17">
        <v>10.199999999999999</v>
      </c>
      <c r="V17" s="14">
        <v>137.5</v>
      </c>
      <c r="W17" s="25">
        <v>0.73</v>
      </c>
    </row>
    <row r="18" spans="3:23" x14ac:dyDescent="0.25">
      <c r="C18" s="8">
        <v>10</v>
      </c>
      <c r="D18" s="13">
        <v>218.9</v>
      </c>
      <c r="E18" s="13">
        <v>186.9</v>
      </c>
      <c r="F18" s="13">
        <v>19.399999999999999</v>
      </c>
      <c r="G18" s="17">
        <v>74.599999999999994</v>
      </c>
      <c r="H18" s="17">
        <v>10.1</v>
      </c>
      <c r="I18" s="17">
        <v>10.1</v>
      </c>
      <c r="J18" s="13">
        <v>268.5</v>
      </c>
      <c r="K18" s="25">
        <v>0.71</v>
      </c>
      <c r="M18" s="32">
        <f t="shared" si="0"/>
        <v>0.97245668591737011</v>
      </c>
      <c r="N18" s="33">
        <f t="shared" si="1"/>
        <v>229.29240687679084</v>
      </c>
      <c r="O18" s="8">
        <v>10</v>
      </c>
      <c r="P18" s="13">
        <v>225.1</v>
      </c>
      <c r="Q18" s="13">
        <v>189.1</v>
      </c>
      <c r="R18" s="13">
        <v>23.4</v>
      </c>
      <c r="S18" s="17">
        <v>73</v>
      </c>
      <c r="T18" s="17">
        <v>14</v>
      </c>
      <c r="U18" s="17">
        <v>10.1</v>
      </c>
      <c r="V18" s="13">
        <v>268.5</v>
      </c>
      <c r="W18" s="25">
        <v>0.71</v>
      </c>
    </row>
    <row r="19" spans="3:23" x14ac:dyDescent="0.25">
      <c r="C19" s="8">
        <v>20</v>
      </c>
      <c r="D19" s="13">
        <v>368.6</v>
      </c>
      <c r="E19" s="13">
        <v>308</v>
      </c>
      <c r="F19" s="13">
        <v>46.2</v>
      </c>
      <c r="G19" s="17">
        <v>74.5</v>
      </c>
      <c r="H19" s="17">
        <v>11.8</v>
      </c>
      <c r="I19" s="17">
        <v>11.8</v>
      </c>
      <c r="J19" s="13">
        <v>530.29999999999995</v>
      </c>
      <c r="K19" s="25">
        <v>0.7</v>
      </c>
      <c r="M19" s="32">
        <f t="shared" si="0"/>
        <v>1.0126373626373626</v>
      </c>
      <c r="N19" s="33">
        <f t="shared" si="1"/>
        <v>370.77936962750721</v>
      </c>
      <c r="O19" s="8">
        <v>20</v>
      </c>
      <c r="P19" s="13">
        <v>364</v>
      </c>
      <c r="Q19" s="13">
        <v>304.10000000000002</v>
      </c>
      <c r="R19" s="13">
        <v>45.5</v>
      </c>
      <c r="S19" s="17">
        <v>73</v>
      </c>
      <c r="T19" s="17">
        <v>14</v>
      </c>
      <c r="U19" s="17">
        <v>11.8</v>
      </c>
      <c r="V19" s="13">
        <v>530.29999999999995</v>
      </c>
      <c r="W19" s="25">
        <v>0.7</v>
      </c>
    </row>
    <row r="20" spans="3:23" x14ac:dyDescent="0.25">
      <c r="C20" s="8">
        <v>30</v>
      </c>
      <c r="D20" s="13">
        <v>489.1</v>
      </c>
      <c r="E20" s="13">
        <v>412.5</v>
      </c>
      <c r="F20" s="13">
        <v>61.8</v>
      </c>
      <c r="G20" s="17">
        <v>74.900000000000006</v>
      </c>
      <c r="H20" s="17">
        <v>11.9</v>
      </c>
      <c r="I20" s="17">
        <v>11.9</v>
      </c>
      <c r="J20" s="13">
        <v>792.2</v>
      </c>
      <c r="K20" s="25">
        <v>0.7</v>
      </c>
      <c r="M20" s="32">
        <f t="shared" si="0"/>
        <v>1.0147302904564315</v>
      </c>
      <c r="N20" s="33">
        <f t="shared" si="1"/>
        <v>490.97707736389691</v>
      </c>
      <c r="O20" s="8">
        <v>30</v>
      </c>
      <c r="P20" s="13">
        <v>482</v>
      </c>
      <c r="Q20" s="13">
        <v>406.4</v>
      </c>
      <c r="R20" s="13">
        <v>60.8</v>
      </c>
      <c r="S20" s="17">
        <v>73</v>
      </c>
      <c r="T20" s="17">
        <v>14</v>
      </c>
      <c r="U20" s="17">
        <v>11.9</v>
      </c>
      <c r="V20" s="13">
        <v>792.2</v>
      </c>
      <c r="W20" s="25">
        <v>0.7</v>
      </c>
    </row>
    <row r="21" spans="3:23" x14ac:dyDescent="0.25">
      <c r="C21" s="8">
        <v>40</v>
      </c>
      <c r="D21" s="13">
        <v>600.20000000000005</v>
      </c>
      <c r="E21" s="13">
        <v>507.9</v>
      </c>
      <c r="F21" s="13">
        <v>76.2</v>
      </c>
      <c r="G21" s="17">
        <v>75.400000000000006</v>
      </c>
      <c r="H21" s="17">
        <v>12.4</v>
      </c>
      <c r="I21" s="17">
        <v>12.4</v>
      </c>
      <c r="J21" s="14">
        <v>1054</v>
      </c>
      <c r="K21" s="25">
        <v>0.7</v>
      </c>
      <c r="M21" s="32">
        <f t="shared" si="0"/>
        <v>1.014879945891106</v>
      </c>
      <c r="N21" s="33">
        <f t="shared" si="1"/>
        <v>602.41461318051574</v>
      </c>
      <c r="O21" s="8">
        <v>40</v>
      </c>
      <c r="P21" s="13">
        <v>591.4</v>
      </c>
      <c r="Q21" s="13">
        <v>500.4</v>
      </c>
      <c r="R21" s="13">
        <v>74.900000000000006</v>
      </c>
      <c r="S21" s="17">
        <v>74</v>
      </c>
      <c r="T21" s="17">
        <v>14</v>
      </c>
      <c r="U21" s="17">
        <v>12.4</v>
      </c>
      <c r="V21" s="14">
        <v>1054</v>
      </c>
      <c r="W21" s="25">
        <v>0.7</v>
      </c>
    </row>
    <row r="22" spans="3:23" x14ac:dyDescent="0.25">
      <c r="C22" s="9">
        <v>50</v>
      </c>
      <c r="D22" s="15">
        <v>711</v>
      </c>
      <c r="E22" s="16">
        <v>602</v>
      </c>
      <c r="F22" s="16">
        <v>90.4</v>
      </c>
      <c r="G22" s="18">
        <v>76.599999999999994</v>
      </c>
      <c r="H22" s="18">
        <v>14</v>
      </c>
      <c r="I22" s="18">
        <v>14</v>
      </c>
      <c r="J22" s="16">
        <v>1315.8</v>
      </c>
      <c r="K22" s="26">
        <v>0.7</v>
      </c>
      <c r="M22" s="32">
        <f t="shared" si="0"/>
        <v>1.018624641833811</v>
      </c>
      <c r="N22" s="33">
        <f t="shared" si="1"/>
        <v>711</v>
      </c>
      <c r="O22" s="9">
        <v>50</v>
      </c>
      <c r="P22" s="15">
        <v>698</v>
      </c>
      <c r="Q22" s="16">
        <v>591.1</v>
      </c>
      <c r="R22" s="16">
        <v>88.3</v>
      </c>
      <c r="S22" s="18">
        <v>75</v>
      </c>
      <c r="T22" s="18">
        <v>14</v>
      </c>
      <c r="U22" s="18">
        <v>14</v>
      </c>
      <c r="V22" s="16">
        <v>1315.8</v>
      </c>
      <c r="W22" s="26">
        <v>0.7</v>
      </c>
    </row>
    <row r="23" spans="3:23" x14ac:dyDescent="0.25">
      <c r="C23" s="34" t="s">
        <v>23</v>
      </c>
      <c r="D23" s="1">
        <f>D14/D13</f>
        <v>1.8676122931442081</v>
      </c>
      <c r="E23" s="1">
        <f>E14/E13</f>
        <v>2.046875</v>
      </c>
      <c r="O23" s="34" t="s">
        <v>23</v>
      </c>
      <c r="P23" s="1">
        <f>P14/P13</f>
        <v>1.702819956616052</v>
      </c>
      <c r="Q23" s="1">
        <f>Q14/Q13</f>
        <v>1.8213256484149856</v>
      </c>
    </row>
    <row r="24" spans="3:23" x14ac:dyDescent="0.25">
      <c r="C24" s="27"/>
      <c r="O24" s="27"/>
    </row>
    <row r="25" spans="3:23" ht="15" customHeight="1" x14ac:dyDescent="0.25">
      <c r="C25" s="287" t="s">
        <v>0</v>
      </c>
      <c r="D25" s="288"/>
      <c r="E25" s="288"/>
      <c r="F25" s="288"/>
      <c r="G25" s="288"/>
      <c r="H25" s="288"/>
      <c r="I25" s="288"/>
      <c r="J25" s="288"/>
      <c r="K25" s="289"/>
      <c r="O25" s="287" t="s">
        <v>0</v>
      </c>
      <c r="P25" s="288"/>
      <c r="Q25" s="288"/>
      <c r="R25" s="288"/>
      <c r="S25" s="288"/>
      <c r="T25" s="288"/>
      <c r="U25" s="288"/>
      <c r="V25" s="288"/>
      <c r="W25" s="289"/>
    </row>
    <row r="26" spans="3:23" ht="15" customHeight="1" x14ac:dyDescent="0.25">
      <c r="C26" s="4"/>
      <c r="D26" s="5">
        <v>3783</v>
      </c>
      <c r="E26" s="4"/>
      <c r="F26" s="285" t="s">
        <v>2</v>
      </c>
      <c r="G26" s="286"/>
      <c r="H26" s="4"/>
      <c r="I26" s="4"/>
      <c r="J26" s="4" t="s">
        <v>24</v>
      </c>
      <c r="K26" s="4"/>
      <c r="O26" s="4"/>
      <c r="P26" s="5">
        <v>3783</v>
      </c>
      <c r="Q26" s="4"/>
      <c r="R26" s="285" t="s">
        <v>2</v>
      </c>
      <c r="S26" s="286"/>
      <c r="T26" s="4"/>
      <c r="U26" s="4"/>
      <c r="V26" s="4" t="s">
        <v>24</v>
      </c>
      <c r="W26" s="4"/>
    </row>
    <row r="27" spans="3:23" x14ac:dyDescent="0.25">
      <c r="C27" s="6"/>
      <c r="D27" s="10" t="s">
        <v>26</v>
      </c>
      <c r="E27" s="10"/>
      <c r="F27" s="10" t="s">
        <v>5</v>
      </c>
      <c r="G27" s="10"/>
      <c r="H27" s="21"/>
      <c r="I27" s="19"/>
      <c r="J27" s="21" t="s">
        <v>18</v>
      </c>
      <c r="K27" s="22"/>
      <c r="O27" s="6"/>
      <c r="P27" s="10" t="s">
        <v>27</v>
      </c>
      <c r="Q27" s="10"/>
      <c r="R27" s="10" t="s">
        <v>5</v>
      </c>
      <c r="S27" s="10"/>
      <c r="T27" s="21"/>
      <c r="U27" s="19"/>
      <c r="V27" s="21" t="s">
        <v>18</v>
      </c>
      <c r="W27" s="22"/>
    </row>
    <row r="28" spans="3:23" x14ac:dyDescent="0.25">
      <c r="C28" s="7"/>
      <c r="D28" s="11" t="s">
        <v>3</v>
      </c>
      <c r="E28" s="11"/>
      <c r="F28" s="11" t="s">
        <v>5</v>
      </c>
      <c r="G28" s="11"/>
      <c r="H28" s="29"/>
      <c r="I28" s="20"/>
      <c r="J28" s="12"/>
      <c r="K28" s="23"/>
      <c r="O28" s="7"/>
      <c r="P28" s="11" t="s">
        <v>3</v>
      </c>
      <c r="Q28" s="11"/>
      <c r="R28" s="11" t="s">
        <v>5</v>
      </c>
      <c r="S28" s="11"/>
      <c r="T28" s="29"/>
      <c r="U28" s="20"/>
      <c r="V28" s="12"/>
      <c r="W28" s="23"/>
    </row>
    <row r="29" spans="3:23" x14ac:dyDescent="0.25">
      <c r="C29" s="8"/>
      <c r="D29" s="11" t="s">
        <v>4</v>
      </c>
      <c r="E29" s="11" t="s">
        <v>13</v>
      </c>
      <c r="F29" s="11" t="s">
        <v>14</v>
      </c>
      <c r="G29" s="11" t="s">
        <v>15</v>
      </c>
      <c r="H29" s="11" t="s">
        <v>16</v>
      </c>
      <c r="I29" s="11" t="s">
        <v>16</v>
      </c>
      <c r="J29" s="12" t="s">
        <v>6</v>
      </c>
      <c r="K29" s="30" t="s">
        <v>19</v>
      </c>
      <c r="M29" s="3" t="s">
        <v>8</v>
      </c>
      <c r="O29" s="8"/>
      <c r="P29" s="11" t="s">
        <v>4</v>
      </c>
      <c r="Q29" s="11" t="s">
        <v>13</v>
      </c>
      <c r="R29" s="11" t="s">
        <v>14</v>
      </c>
      <c r="S29" s="11" t="s">
        <v>15</v>
      </c>
      <c r="T29" s="11" t="s">
        <v>16</v>
      </c>
      <c r="U29" s="11" t="s">
        <v>16</v>
      </c>
      <c r="V29" s="12" t="s">
        <v>6</v>
      </c>
      <c r="W29" s="30" t="s">
        <v>19</v>
      </c>
    </row>
    <row r="30" spans="3:23" x14ac:dyDescent="0.25">
      <c r="C30" s="28" t="s">
        <v>11</v>
      </c>
      <c r="D30" s="12" t="s">
        <v>1</v>
      </c>
      <c r="E30" s="12" t="s">
        <v>1</v>
      </c>
      <c r="F30" s="12" t="s">
        <v>1</v>
      </c>
      <c r="G30" s="12" t="s">
        <v>1</v>
      </c>
      <c r="H30" s="12" t="s">
        <v>1</v>
      </c>
      <c r="I30" s="12" t="s">
        <v>17</v>
      </c>
      <c r="J30" s="12" t="s">
        <v>1</v>
      </c>
      <c r="K30" s="24" t="s">
        <v>7</v>
      </c>
      <c r="L30" s="28" t="s">
        <v>11</v>
      </c>
      <c r="M30" s="31" t="s">
        <v>9</v>
      </c>
      <c r="O30" s="28" t="s">
        <v>11</v>
      </c>
      <c r="P30" s="12" t="s">
        <v>1</v>
      </c>
      <c r="Q30" s="12" t="s">
        <v>1</v>
      </c>
      <c r="R30" s="12" t="s">
        <v>1</v>
      </c>
      <c r="S30" s="12" t="s">
        <v>1</v>
      </c>
      <c r="T30" s="12" t="s">
        <v>1</v>
      </c>
      <c r="U30" s="12" t="s">
        <v>17</v>
      </c>
      <c r="V30" s="12" t="s">
        <v>1</v>
      </c>
      <c r="W30" s="24" t="s">
        <v>7</v>
      </c>
    </row>
    <row r="31" spans="3:23" x14ac:dyDescent="0.25">
      <c r="C31" s="8">
        <v>1</v>
      </c>
      <c r="D31" s="13">
        <v>42.3</v>
      </c>
      <c r="E31" s="13">
        <v>32</v>
      </c>
      <c r="F31" s="13">
        <v>0.7</v>
      </c>
      <c r="G31" s="17">
        <v>75.7</v>
      </c>
      <c r="H31" s="17">
        <v>6.2</v>
      </c>
      <c r="I31" s="17">
        <v>6.2</v>
      </c>
      <c r="J31" s="13">
        <v>33.6</v>
      </c>
      <c r="K31" s="25">
        <v>0.89</v>
      </c>
      <c r="L31" s="8">
        <v>1</v>
      </c>
      <c r="M31" s="32">
        <f>D31/P31</f>
        <v>0.90384615384615385</v>
      </c>
      <c r="O31" s="8">
        <v>1</v>
      </c>
      <c r="P31" s="13">
        <v>46.8</v>
      </c>
      <c r="Q31" s="13">
        <v>35.4</v>
      </c>
      <c r="R31" s="13">
        <v>1.8</v>
      </c>
      <c r="S31" s="17">
        <v>73</v>
      </c>
      <c r="T31" s="17">
        <v>14</v>
      </c>
      <c r="U31" s="17">
        <v>6.2</v>
      </c>
      <c r="V31" s="13">
        <v>33.6</v>
      </c>
      <c r="W31" s="25">
        <v>0.89</v>
      </c>
    </row>
    <row r="32" spans="3:23" x14ac:dyDescent="0.25">
      <c r="C32" s="8">
        <v>2</v>
      </c>
      <c r="D32" s="14">
        <v>79</v>
      </c>
      <c r="E32" s="13">
        <v>65.5</v>
      </c>
      <c r="F32" s="13">
        <v>2</v>
      </c>
      <c r="G32" s="17">
        <v>75.3</v>
      </c>
      <c r="H32" s="17">
        <v>8.6</v>
      </c>
      <c r="I32" s="17">
        <v>8.6</v>
      </c>
      <c r="J32" s="14">
        <v>59</v>
      </c>
      <c r="K32" s="25">
        <v>0.78</v>
      </c>
      <c r="L32" s="8">
        <v>2</v>
      </c>
      <c r="M32" s="32">
        <f t="shared" ref="M32:M40" si="2">D32/P32</f>
        <v>0.9899749373433584</v>
      </c>
      <c r="O32" s="8">
        <v>2</v>
      </c>
      <c r="P32" s="14">
        <v>79.8</v>
      </c>
      <c r="Q32" s="13">
        <v>64.400000000000006</v>
      </c>
      <c r="R32" s="13">
        <v>3.9</v>
      </c>
      <c r="S32" s="17">
        <v>73</v>
      </c>
      <c r="T32" s="17">
        <v>14</v>
      </c>
      <c r="U32" s="17">
        <v>8.6</v>
      </c>
      <c r="V32" s="14">
        <v>59</v>
      </c>
      <c r="W32" s="25">
        <v>0.78</v>
      </c>
    </row>
    <row r="33" spans="3:23" x14ac:dyDescent="0.25">
      <c r="C33" s="8">
        <v>3</v>
      </c>
      <c r="D33" s="13">
        <v>104.3</v>
      </c>
      <c r="E33" s="13">
        <v>88.5</v>
      </c>
      <c r="F33" s="13">
        <v>3.4</v>
      </c>
      <c r="G33" s="17">
        <v>74.8</v>
      </c>
      <c r="H33" s="17">
        <v>9.4</v>
      </c>
      <c r="I33" s="17">
        <v>9.4</v>
      </c>
      <c r="J33" s="13">
        <v>85.2</v>
      </c>
      <c r="K33" s="25">
        <v>0.75</v>
      </c>
      <c r="L33" s="8">
        <v>3</v>
      </c>
      <c r="M33" s="32">
        <f t="shared" si="2"/>
        <v>0.9775070290534208</v>
      </c>
      <c r="O33" s="8">
        <v>3</v>
      </c>
      <c r="P33" s="13">
        <v>106.7</v>
      </c>
      <c r="Q33" s="13">
        <v>88.3</v>
      </c>
      <c r="R33" s="13">
        <v>6.2</v>
      </c>
      <c r="S33" s="17">
        <v>73</v>
      </c>
      <c r="T33" s="17">
        <v>14</v>
      </c>
      <c r="U33" s="17">
        <v>9.4</v>
      </c>
      <c r="V33" s="13">
        <v>85.2</v>
      </c>
      <c r="W33" s="25">
        <v>0.75</v>
      </c>
    </row>
    <row r="34" spans="3:23" x14ac:dyDescent="0.25">
      <c r="C34" s="8">
        <v>4</v>
      </c>
      <c r="D34" s="13">
        <v>124</v>
      </c>
      <c r="E34" s="13">
        <v>105.5</v>
      </c>
      <c r="F34" s="13">
        <v>5.0999999999999996</v>
      </c>
      <c r="G34" s="17">
        <v>74.5</v>
      </c>
      <c r="H34" s="17">
        <v>10.6</v>
      </c>
      <c r="I34" s="17">
        <v>10.6</v>
      </c>
      <c r="J34" s="13">
        <v>111.3</v>
      </c>
      <c r="K34" s="25">
        <v>0.74</v>
      </c>
      <c r="L34" s="8">
        <v>4</v>
      </c>
      <c r="M34" s="32">
        <f t="shared" si="2"/>
        <v>0.95458044649730556</v>
      </c>
      <c r="O34" s="8">
        <v>4</v>
      </c>
      <c r="P34" s="13">
        <v>129.9</v>
      </c>
      <c r="Q34" s="13">
        <v>107.8</v>
      </c>
      <c r="R34" s="13">
        <v>8.6999999999999993</v>
      </c>
      <c r="S34" s="17">
        <v>73</v>
      </c>
      <c r="T34" s="17">
        <v>14</v>
      </c>
      <c r="U34" s="17">
        <v>10.6</v>
      </c>
      <c r="V34" s="13">
        <v>111.3</v>
      </c>
      <c r="W34" s="25">
        <v>0.74</v>
      </c>
    </row>
    <row r="35" spans="3:23" x14ac:dyDescent="0.25">
      <c r="C35" s="8">
        <v>5</v>
      </c>
      <c r="D35" s="14">
        <v>140.4</v>
      </c>
      <c r="E35" s="13">
        <v>120.5</v>
      </c>
      <c r="F35" s="13">
        <v>7</v>
      </c>
      <c r="G35" s="17">
        <v>74.5</v>
      </c>
      <c r="H35" s="17">
        <v>10.199999999999999</v>
      </c>
      <c r="I35" s="17">
        <v>10.199999999999999</v>
      </c>
      <c r="J35" s="14">
        <v>137.5</v>
      </c>
      <c r="K35" s="25">
        <v>0.73</v>
      </c>
      <c r="L35" s="8">
        <v>5</v>
      </c>
      <c r="M35" s="32">
        <f t="shared" si="2"/>
        <v>0.9525101763907734</v>
      </c>
      <c r="O35" s="8">
        <v>5</v>
      </c>
      <c r="P35" s="14">
        <v>147.4</v>
      </c>
      <c r="Q35" s="13">
        <v>123.4</v>
      </c>
      <c r="R35" s="13">
        <v>11.1</v>
      </c>
      <c r="S35" s="17">
        <v>73</v>
      </c>
      <c r="T35" s="17">
        <v>14</v>
      </c>
      <c r="U35" s="17">
        <v>10.199999999999999</v>
      </c>
      <c r="V35" s="14">
        <v>137.5</v>
      </c>
      <c r="W35" s="25">
        <v>0.73</v>
      </c>
    </row>
    <row r="36" spans="3:23" x14ac:dyDescent="0.25">
      <c r="C36" s="8">
        <v>10</v>
      </c>
      <c r="D36" s="13">
        <v>218.9</v>
      </c>
      <c r="E36" s="13">
        <v>186.9</v>
      </c>
      <c r="F36" s="13">
        <v>19.399999999999999</v>
      </c>
      <c r="G36" s="17">
        <v>74.599999999999994</v>
      </c>
      <c r="H36" s="17">
        <v>10.1</v>
      </c>
      <c r="I36" s="17">
        <v>10.1</v>
      </c>
      <c r="J36" s="13">
        <v>268.5</v>
      </c>
      <c r="K36" s="25">
        <v>0.71</v>
      </c>
      <c r="L36" s="8">
        <v>10</v>
      </c>
      <c r="M36" s="32">
        <f t="shared" si="2"/>
        <v>0.9554779572239197</v>
      </c>
      <c r="O36" s="8">
        <v>10</v>
      </c>
      <c r="P36" s="13">
        <v>229.1</v>
      </c>
      <c r="Q36" s="13">
        <v>192.7</v>
      </c>
      <c r="R36" s="13">
        <v>23.8</v>
      </c>
      <c r="S36" s="17">
        <v>73</v>
      </c>
      <c r="T36" s="17">
        <v>14</v>
      </c>
      <c r="U36" s="17">
        <v>10.1</v>
      </c>
      <c r="V36" s="13">
        <v>268.5</v>
      </c>
      <c r="W36" s="25">
        <v>0.71</v>
      </c>
    </row>
    <row r="37" spans="3:23" x14ac:dyDescent="0.25">
      <c r="C37" s="8">
        <v>20</v>
      </c>
      <c r="D37" s="13">
        <v>368.6</v>
      </c>
      <c r="E37" s="13">
        <v>308</v>
      </c>
      <c r="F37" s="13">
        <v>46.2</v>
      </c>
      <c r="G37" s="17">
        <v>74.5</v>
      </c>
      <c r="H37" s="17">
        <v>11.8</v>
      </c>
      <c r="I37" s="17">
        <v>11.8</v>
      </c>
      <c r="J37" s="13">
        <v>530.29999999999995</v>
      </c>
      <c r="K37" s="25">
        <v>0.7</v>
      </c>
      <c r="L37" s="8">
        <v>20</v>
      </c>
      <c r="M37" s="32">
        <f t="shared" si="2"/>
        <v>0.99433504181278676</v>
      </c>
      <c r="O37" s="8">
        <v>20</v>
      </c>
      <c r="P37" s="13">
        <v>370.7</v>
      </c>
      <c r="Q37" s="13">
        <v>309.89999999999998</v>
      </c>
      <c r="R37" s="13">
        <v>46.4</v>
      </c>
      <c r="S37" s="17">
        <v>73</v>
      </c>
      <c r="T37" s="17">
        <v>14</v>
      </c>
      <c r="U37" s="17">
        <v>11.8</v>
      </c>
      <c r="V37" s="13">
        <v>530.29999999999995</v>
      </c>
      <c r="W37" s="25">
        <v>0.7</v>
      </c>
    </row>
    <row r="38" spans="3:23" x14ac:dyDescent="0.25">
      <c r="C38" s="8">
        <v>30</v>
      </c>
      <c r="D38" s="13">
        <v>489.1</v>
      </c>
      <c r="E38" s="13">
        <v>412.5</v>
      </c>
      <c r="F38" s="13">
        <v>61.8</v>
      </c>
      <c r="G38" s="17">
        <v>74.900000000000006</v>
      </c>
      <c r="H38" s="17">
        <v>11.9</v>
      </c>
      <c r="I38" s="17">
        <v>11.9</v>
      </c>
      <c r="J38" s="13">
        <v>792.2</v>
      </c>
      <c r="K38" s="25">
        <v>0.7</v>
      </c>
      <c r="L38" s="8">
        <v>30</v>
      </c>
      <c r="M38" s="32">
        <f t="shared" si="2"/>
        <v>0.99633326543084144</v>
      </c>
      <c r="O38" s="8">
        <v>30</v>
      </c>
      <c r="P38" s="13">
        <v>490.9</v>
      </c>
      <c r="Q38" s="13">
        <v>414.1</v>
      </c>
      <c r="R38" s="13">
        <v>61.9</v>
      </c>
      <c r="S38" s="17">
        <v>73</v>
      </c>
      <c r="T38" s="17">
        <v>14</v>
      </c>
      <c r="U38" s="17">
        <v>11.9</v>
      </c>
      <c r="V38" s="13">
        <v>792.2</v>
      </c>
      <c r="W38" s="25">
        <v>0.7</v>
      </c>
    </row>
    <row r="39" spans="3:23" x14ac:dyDescent="0.25">
      <c r="C39" s="8">
        <v>40</v>
      </c>
      <c r="D39" s="13">
        <v>600.20000000000005</v>
      </c>
      <c r="E39" s="13">
        <v>507.9</v>
      </c>
      <c r="F39" s="13">
        <v>76.2</v>
      </c>
      <c r="G39" s="17">
        <v>75.400000000000006</v>
      </c>
      <c r="H39" s="17">
        <v>12.4</v>
      </c>
      <c r="I39" s="17">
        <v>12.4</v>
      </c>
      <c r="J39" s="14">
        <v>1054</v>
      </c>
      <c r="K39" s="25">
        <v>0.7</v>
      </c>
      <c r="L39" s="8">
        <v>40</v>
      </c>
      <c r="M39" s="32">
        <f t="shared" si="2"/>
        <v>0.9965133654325089</v>
      </c>
      <c r="O39" s="8">
        <v>40</v>
      </c>
      <c r="P39" s="13">
        <v>602.29999999999995</v>
      </c>
      <c r="Q39" s="13">
        <v>509.9</v>
      </c>
      <c r="R39" s="13">
        <v>76.3</v>
      </c>
      <c r="S39" s="17">
        <v>74</v>
      </c>
      <c r="T39" s="17">
        <v>14</v>
      </c>
      <c r="U39" s="17">
        <v>12.4</v>
      </c>
      <c r="V39" s="14">
        <v>1054</v>
      </c>
      <c r="W39" s="25">
        <v>0.7</v>
      </c>
    </row>
    <row r="40" spans="3:23" x14ac:dyDescent="0.25">
      <c r="C40" s="9">
        <v>50</v>
      </c>
      <c r="D40" s="15">
        <v>711</v>
      </c>
      <c r="E40" s="16">
        <v>602</v>
      </c>
      <c r="F40" s="16">
        <v>90.4</v>
      </c>
      <c r="G40" s="18">
        <v>76.599999999999994</v>
      </c>
      <c r="H40" s="18">
        <v>14</v>
      </c>
      <c r="I40" s="18">
        <v>14</v>
      </c>
      <c r="J40" s="16">
        <v>1315.8</v>
      </c>
      <c r="K40" s="26">
        <v>0.7</v>
      </c>
      <c r="L40" s="9">
        <v>50</v>
      </c>
      <c r="M40" s="32">
        <f t="shared" si="2"/>
        <v>1.0001406667604444</v>
      </c>
      <c r="O40" s="9">
        <v>50</v>
      </c>
      <c r="P40" s="15">
        <v>710.9</v>
      </c>
      <c r="Q40" s="16">
        <v>602.29999999999995</v>
      </c>
      <c r="R40" s="16">
        <v>90</v>
      </c>
      <c r="S40" s="18">
        <v>75</v>
      </c>
      <c r="T40" s="18">
        <v>14</v>
      </c>
      <c r="U40" s="18">
        <v>14</v>
      </c>
      <c r="V40" s="16">
        <v>1315.8</v>
      </c>
      <c r="W40" s="26">
        <v>0.7</v>
      </c>
    </row>
    <row r="41" spans="3:23" x14ac:dyDescent="0.25">
      <c r="C41" s="34" t="s">
        <v>23</v>
      </c>
      <c r="D41" s="1">
        <f>D32/D31</f>
        <v>1.8676122931442081</v>
      </c>
      <c r="E41" s="1">
        <f>E32/E31</f>
        <v>2.046875</v>
      </c>
      <c r="O41" s="34" t="s">
        <v>23</v>
      </c>
      <c r="P41" s="1">
        <f>P32/P31</f>
        <v>1.7051282051282051</v>
      </c>
      <c r="Q41" s="1">
        <f>Q32/Q31</f>
        <v>1.8192090395480229</v>
      </c>
    </row>
    <row r="42" spans="3:23" x14ac:dyDescent="0.25">
      <c r="O42" s="27"/>
    </row>
    <row r="66" spans="8:9" x14ac:dyDescent="0.25">
      <c r="H66" s="8">
        <v>1</v>
      </c>
      <c r="I66" s="36">
        <v>1.07</v>
      </c>
    </row>
    <row r="67" spans="8:9" x14ac:dyDescent="0.25">
      <c r="H67" s="8">
        <v>2</v>
      </c>
      <c r="I67" s="37">
        <v>1.07</v>
      </c>
    </row>
    <row r="68" spans="8:9" x14ac:dyDescent="0.25">
      <c r="H68" s="8">
        <v>3</v>
      </c>
      <c r="I68" s="36">
        <v>0.93</v>
      </c>
    </row>
    <row r="69" spans="8:9" x14ac:dyDescent="0.25">
      <c r="H69" s="8">
        <v>4</v>
      </c>
      <c r="I69" s="36">
        <v>0.82</v>
      </c>
    </row>
    <row r="70" spans="8:9" x14ac:dyDescent="0.25">
      <c r="H70" s="8">
        <v>5</v>
      </c>
      <c r="I70" s="37">
        <v>0.75</v>
      </c>
    </row>
    <row r="71" spans="8:9" x14ac:dyDescent="0.25">
      <c r="H71" s="8">
        <v>10</v>
      </c>
      <c r="I71" s="36">
        <v>0.56999999999999995</v>
      </c>
    </row>
    <row r="72" spans="8:9" x14ac:dyDescent="0.25">
      <c r="H72" s="8">
        <v>20</v>
      </c>
      <c r="I72" s="36">
        <v>0.47</v>
      </c>
    </row>
    <row r="73" spans="8:9" x14ac:dyDescent="0.25">
      <c r="H73" s="8">
        <v>30</v>
      </c>
      <c r="I73" s="36">
        <v>0.42</v>
      </c>
    </row>
    <row r="74" spans="8:9" x14ac:dyDescent="0.25">
      <c r="H74" s="8">
        <v>40</v>
      </c>
      <c r="I74" s="36">
        <v>0.39</v>
      </c>
    </row>
    <row r="75" spans="8:9" x14ac:dyDescent="0.25">
      <c r="H75" s="9">
        <v>50</v>
      </c>
      <c r="I75" s="37">
        <v>0.37</v>
      </c>
    </row>
  </sheetData>
  <mergeCells count="8">
    <mergeCell ref="F26:G26"/>
    <mergeCell ref="R26:S26"/>
    <mergeCell ref="C7:K7"/>
    <mergeCell ref="O7:W7"/>
    <mergeCell ref="F8:G8"/>
    <mergeCell ref="R8:S8"/>
    <mergeCell ref="C25:K25"/>
    <mergeCell ref="O25:W2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2FE80-4630-43B5-8A1C-3729C7900326}">
  <sheetPr transitionEvaluation="1" transitionEntry="1" codeName="Sheet7"/>
  <dimension ref="A1:BH122"/>
  <sheetViews>
    <sheetView showGridLines="0" zoomScale="90" zoomScaleNormal="90" workbookViewId="0"/>
  </sheetViews>
  <sheetFormatPr defaultRowHeight="15" x14ac:dyDescent="0.25"/>
  <cols>
    <col min="4" max="4" width="9" customWidth="1"/>
    <col min="33" max="33" width="6.7109375" customWidth="1"/>
    <col min="34" max="36" width="9.140625" customWidth="1"/>
    <col min="37" max="39" width="12.7109375" customWidth="1"/>
    <col min="40" max="40" width="6.5703125" customWidth="1"/>
    <col min="41" max="43" width="9.140625" customWidth="1"/>
    <col min="48" max="48" width="6.7109375" customWidth="1"/>
    <col min="52" max="54" width="12.7109375" customWidth="1"/>
    <col min="55" max="55" width="6.5703125" customWidth="1"/>
  </cols>
  <sheetData>
    <row r="1" spans="1:60" x14ac:dyDescent="0.25">
      <c r="A1" t="s">
        <v>61</v>
      </c>
      <c r="C1" s="2" t="s">
        <v>10</v>
      </c>
      <c r="G1" s="75" t="s">
        <v>29</v>
      </c>
      <c r="H1" s="75"/>
      <c r="I1" s="75"/>
      <c r="J1" s="75"/>
      <c r="K1" s="75"/>
      <c r="L1" s="78" t="s">
        <v>36</v>
      </c>
      <c r="M1" s="75"/>
      <c r="N1" s="75"/>
      <c r="O1" s="75"/>
      <c r="BH1" t="s">
        <v>37</v>
      </c>
    </row>
    <row r="2" spans="1:60" ht="15" customHeight="1" x14ac:dyDescent="0.25">
      <c r="A2" t="s">
        <v>49</v>
      </c>
      <c r="C2" s="2" t="s">
        <v>25</v>
      </c>
      <c r="G2" s="75" t="s">
        <v>32</v>
      </c>
      <c r="H2" s="75"/>
      <c r="I2" s="75"/>
      <c r="J2" s="78"/>
      <c r="K2" s="75"/>
      <c r="L2" s="75" t="s">
        <v>35</v>
      </c>
      <c r="M2" s="75"/>
      <c r="N2" s="75"/>
      <c r="O2" s="75"/>
      <c r="Q2" s="79"/>
    </row>
    <row r="3" spans="1:60" ht="15" customHeight="1" x14ac:dyDescent="0.25">
      <c r="A3" s="77" t="s">
        <v>59</v>
      </c>
      <c r="C3" s="2"/>
      <c r="G3" s="75" t="s">
        <v>33</v>
      </c>
      <c r="H3" s="75"/>
      <c r="I3" s="75"/>
      <c r="J3" s="75"/>
      <c r="K3" s="75"/>
      <c r="L3" s="75"/>
      <c r="M3" s="75"/>
      <c r="N3" s="75"/>
      <c r="O3" s="75"/>
      <c r="R3" s="79" t="s">
        <v>58</v>
      </c>
    </row>
    <row r="4" spans="1:60" ht="15" customHeight="1" x14ac:dyDescent="0.25">
      <c r="A4" s="77" t="s">
        <v>60</v>
      </c>
      <c r="C4" s="2"/>
      <c r="G4" s="75" t="s">
        <v>34</v>
      </c>
      <c r="H4" s="75"/>
      <c r="I4" s="75"/>
      <c r="J4" s="75"/>
      <c r="K4" s="75"/>
      <c r="L4" s="75"/>
      <c r="M4" s="75"/>
      <c r="N4" s="75"/>
      <c r="O4" s="75"/>
    </row>
    <row r="5" spans="1:60" ht="15" customHeight="1" x14ac:dyDescent="0.25">
      <c r="E5" s="39"/>
      <c r="G5" s="75"/>
      <c r="H5" s="75"/>
      <c r="I5" s="75"/>
      <c r="J5" s="75"/>
      <c r="K5" s="75"/>
      <c r="L5" s="75"/>
      <c r="M5" s="75"/>
      <c r="N5" s="75"/>
      <c r="O5" s="75"/>
    </row>
    <row r="6" spans="1:60" ht="15" customHeight="1" x14ac:dyDescent="0.25">
      <c r="E6" s="39"/>
      <c r="G6" s="75" t="s">
        <v>45</v>
      </c>
      <c r="H6" s="78"/>
      <c r="I6" s="75" t="s">
        <v>46</v>
      </c>
      <c r="J6" s="75"/>
      <c r="K6" s="75"/>
      <c r="L6" s="75"/>
      <c r="M6" s="75"/>
      <c r="N6" s="75"/>
      <c r="O6" s="75"/>
    </row>
    <row r="7" spans="1:60" ht="15" customHeight="1" x14ac:dyDescent="0.25">
      <c r="E7" s="39"/>
      <c r="G7" s="75"/>
      <c r="H7" s="78"/>
      <c r="I7" s="75" t="s">
        <v>47</v>
      </c>
      <c r="J7" s="75"/>
      <c r="K7" s="75"/>
      <c r="L7" s="75"/>
      <c r="M7" s="75"/>
      <c r="N7" s="75"/>
      <c r="O7" s="75"/>
    </row>
    <row r="8" spans="1:60" x14ac:dyDescent="0.25">
      <c r="G8" s="75"/>
      <c r="H8" s="78"/>
      <c r="I8" s="75" t="s">
        <v>48</v>
      </c>
      <c r="J8" s="75"/>
      <c r="K8" s="75"/>
      <c r="L8" s="75"/>
      <c r="M8" s="75"/>
      <c r="N8" s="75"/>
      <c r="O8" s="75"/>
    </row>
    <row r="9" spans="1:60" ht="15" customHeight="1" x14ac:dyDescent="0.25">
      <c r="C9" s="287" t="s">
        <v>0</v>
      </c>
      <c r="D9" s="288"/>
      <c r="E9" s="288"/>
      <c r="F9" s="288"/>
      <c r="G9" s="288"/>
      <c r="H9" s="288"/>
      <c r="I9" s="288"/>
      <c r="J9" s="288"/>
      <c r="K9" s="289"/>
      <c r="O9" s="287" t="s">
        <v>0</v>
      </c>
      <c r="P9" s="288"/>
      <c r="Q9" s="288"/>
      <c r="R9" s="288"/>
      <c r="S9" s="288"/>
      <c r="T9" s="288"/>
      <c r="U9" s="288"/>
      <c r="V9" s="288"/>
      <c r="W9" s="289"/>
    </row>
    <row r="10" spans="1:60" ht="15" customHeight="1" x14ac:dyDescent="0.25">
      <c r="C10" s="4"/>
      <c r="D10" s="5">
        <v>3783</v>
      </c>
      <c r="E10" s="4"/>
      <c r="F10" s="285" t="s">
        <v>2</v>
      </c>
      <c r="G10" s="286"/>
      <c r="H10" s="4"/>
      <c r="I10" s="4"/>
      <c r="J10" s="4" t="s">
        <v>24</v>
      </c>
      <c r="K10" s="4"/>
      <c r="O10" s="4"/>
      <c r="P10" s="5">
        <v>3783</v>
      </c>
      <c r="Q10" s="4"/>
      <c r="R10" s="285" t="s">
        <v>2</v>
      </c>
      <c r="S10" s="286"/>
      <c r="T10" s="4"/>
      <c r="U10" s="4"/>
      <c r="V10" s="4" t="s">
        <v>24</v>
      </c>
      <c r="W10" s="4"/>
    </row>
    <row r="11" spans="1:60" x14ac:dyDescent="0.25">
      <c r="C11" s="6"/>
      <c r="D11" s="10" t="s">
        <v>26</v>
      </c>
      <c r="E11" s="10"/>
      <c r="F11" s="10" t="s">
        <v>5</v>
      </c>
      <c r="G11" s="10"/>
      <c r="H11" s="21"/>
      <c r="I11" s="19"/>
      <c r="J11" s="21" t="s">
        <v>18</v>
      </c>
      <c r="K11" s="22"/>
      <c r="O11" s="6"/>
      <c r="P11" s="10" t="s">
        <v>20</v>
      </c>
      <c r="Q11" s="10"/>
      <c r="R11" s="10" t="s">
        <v>5</v>
      </c>
      <c r="S11" s="10"/>
      <c r="T11" s="21"/>
      <c r="U11" s="19"/>
      <c r="V11" s="21" t="s">
        <v>18</v>
      </c>
      <c r="W11" s="22"/>
    </row>
    <row r="12" spans="1:60" x14ac:dyDescent="0.25">
      <c r="C12" s="7"/>
      <c r="D12" s="11" t="s">
        <v>3</v>
      </c>
      <c r="E12" s="11"/>
      <c r="F12" s="11" t="s">
        <v>5</v>
      </c>
      <c r="G12" s="11"/>
      <c r="H12" s="29"/>
      <c r="I12" s="20"/>
      <c r="J12" s="12"/>
      <c r="K12" s="23"/>
      <c r="O12" s="7"/>
      <c r="P12" s="11" t="s">
        <v>3</v>
      </c>
      <c r="Q12" s="11"/>
      <c r="R12" s="11" t="s">
        <v>5</v>
      </c>
      <c r="S12" s="11"/>
      <c r="T12" s="29"/>
      <c r="U12" s="20"/>
      <c r="V12" s="12"/>
      <c r="W12" s="23"/>
    </row>
    <row r="13" spans="1:60" x14ac:dyDescent="0.25">
      <c r="C13" s="8"/>
      <c r="D13" s="11" t="s">
        <v>4</v>
      </c>
      <c r="E13" s="11" t="s">
        <v>13</v>
      </c>
      <c r="F13" s="11" t="s">
        <v>14</v>
      </c>
      <c r="G13" s="11" t="s">
        <v>15</v>
      </c>
      <c r="H13" s="11" t="s">
        <v>16</v>
      </c>
      <c r="I13" s="11" t="s">
        <v>16</v>
      </c>
      <c r="J13" s="12" t="s">
        <v>6</v>
      </c>
      <c r="K13" s="30" t="s">
        <v>19</v>
      </c>
      <c r="M13" s="31" t="s">
        <v>8</v>
      </c>
      <c r="O13" s="8"/>
      <c r="P13" s="11" t="s">
        <v>4</v>
      </c>
      <c r="Q13" s="11" t="s">
        <v>13</v>
      </c>
      <c r="R13" s="11" t="s">
        <v>14</v>
      </c>
      <c r="S13" s="11" t="s">
        <v>15</v>
      </c>
      <c r="T13" s="11" t="s">
        <v>16</v>
      </c>
      <c r="U13" s="11" t="s">
        <v>16</v>
      </c>
      <c r="V13" s="12" t="s">
        <v>6</v>
      </c>
      <c r="W13" s="30" t="s">
        <v>19</v>
      </c>
    </row>
    <row r="14" spans="1:60" x14ac:dyDescent="0.25">
      <c r="C14" s="28" t="s">
        <v>11</v>
      </c>
      <c r="D14" s="12" t="s">
        <v>1</v>
      </c>
      <c r="E14" s="12" t="s">
        <v>1</v>
      </c>
      <c r="F14" s="12" t="s">
        <v>1</v>
      </c>
      <c r="G14" s="12" t="s">
        <v>1</v>
      </c>
      <c r="H14" s="12" t="s">
        <v>1</v>
      </c>
      <c r="I14" s="12" t="s">
        <v>17</v>
      </c>
      <c r="J14" s="12" t="s">
        <v>1</v>
      </c>
      <c r="K14" s="24" t="s">
        <v>7</v>
      </c>
      <c r="M14" s="31" t="s">
        <v>9</v>
      </c>
      <c r="O14" s="28" t="s">
        <v>11</v>
      </c>
      <c r="P14" s="12" t="s">
        <v>1</v>
      </c>
      <c r="Q14" s="12" t="s">
        <v>1</v>
      </c>
      <c r="R14" s="12" t="s">
        <v>1</v>
      </c>
      <c r="S14" s="12" t="s">
        <v>1</v>
      </c>
      <c r="T14" s="12" t="s">
        <v>1</v>
      </c>
      <c r="U14" s="12" t="s">
        <v>17</v>
      </c>
      <c r="V14" s="12" t="s">
        <v>1</v>
      </c>
      <c r="W14" s="24" t="s">
        <v>7</v>
      </c>
    </row>
    <row r="15" spans="1:60" x14ac:dyDescent="0.25">
      <c r="C15" s="8">
        <v>1</v>
      </c>
      <c r="D15" s="13">
        <v>42.3</v>
      </c>
      <c r="E15" s="13">
        <v>32</v>
      </c>
      <c r="F15" s="13">
        <v>0.7</v>
      </c>
      <c r="G15" s="17">
        <v>75.7</v>
      </c>
      <c r="H15" s="17">
        <v>6.2</v>
      </c>
      <c r="I15" s="17">
        <v>6.2</v>
      </c>
      <c r="J15" s="13">
        <v>33.6</v>
      </c>
      <c r="K15" s="25">
        <v>0.89</v>
      </c>
      <c r="M15" s="32">
        <f>D15/P15</f>
        <v>1.3471337579617835</v>
      </c>
      <c r="O15" s="8">
        <v>1</v>
      </c>
      <c r="P15" s="13">
        <v>31.4</v>
      </c>
      <c r="Q15" s="13">
        <v>21.3</v>
      </c>
      <c r="R15" s="13">
        <v>0.4</v>
      </c>
      <c r="S15" s="17">
        <v>75</v>
      </c>
      <c r="T15" s="17">
        <v>14</v>
      </c>
      <c r="U15" s="17">
        <v>6.2</v>
      </c>
      <c r="V15" s="13">
        <v>33.6</v>
      </c>
      <c r="W15" s="25">
        <v>0.89</v>
      </c>
    </row>
    <row r="16" spans="1:60" x14ac:dyDescent="0.25">
      <c r="C16" s="8">
        <v>2</v>
      </c>
      <c r="D16" s="14">
        <v>79</v>
      </c>
      <c r="E16" s="13">
        <v>65.5</v>
      </c>
      <c r="F16" s="13">
        <v>2</v>
      </c>
      <c r="G16" s="17">
        <v>75.3</v>
      </c>
      <c r="H16" s="17">
        <v>8.6</v>
      </c>
      <c r="I16" s="17">
        <v>8.6</v>
      </c>
      <c r="J16" s="14">
        <v>59</v>
      </c>
      <c r="K16" s="25">
        <v>0.78</v>
      </c>
      <c r="M16" s="32">
        <f t="shared" ref="M16:M28" si="0">D16/P16</f>
        <v>1.4285714285714286</v>
      </c>
      <c r="O16" s="8">
        <v>2</v>
      </c>
      <c r="P16" s="14">
        <v>55.3</v>
      </c>
      <c r="Q16" s="13">
        <v>42.4</v>
      </c>
      <c r="R16" s="13">
        <v>1.3</v>
      </c>
      <c r="S16" s="17">
        <v>75</v>
      </c>
      <c r="T16" s="17">
        <v>14</v>
      </c>
      <c r="U16" s="17">
        <v>8.6</v>
      </c>
      <c r="V16" s="14">
        <v>59</v>
      </c>
      <c r="W16" s="25">
        <v>0.78</v>
      </c>
    </row>
    <row r="17" spans="3:23" x14ac:dyDescent="0.25">
      <c r="C17" s="8">
        <v>3</v>
      </c>
      <c r="D17" s="13">
        <v>104.3</v>
      </c>
      <c r="E17" s="13">
        <v>88.5</v>
      </c>
      <c r="F17" s="13">
        <v>3.4</v>
      </c>
      <c r="G17" s="17">
        <v>74.8</v>
      </c>
      <c r="H17" s="17">
        <v>9.4</v>
      </c>
      <c r="I17" s="17">
        <v>9.4</v>
      </c>
      <c r="J17" s="13">
        <v>85.2</v>
      </c>
      <c r="K17" s="25">
        <v>0.75</v>
      </c>
      <c r="M17" s="32">
        <f t="shared" si="0"/>
        <v>1.4113667117726656</v>
      </c>
      <c r="O17" s="8">
        <v>3</v>
      </c>
      <c r="P17" s="13">
        <v>73.900000000000006</v>
      </c>
      <c r="Q17" s="13">
        <v>59.3</v>
      </c>
      <c r="R17" s="13">
        <v>2.2999999999999998</v>
      </c>
      <c r="S17" s="17">
        <v>75</v>
      </c>
      <c r="T17" s="17">
        <v>14</v>
      </c>
      <c r="U17" s="17">
        <v>9.4</v>
      </c>
      <c r="V17" s="13">
        <v>85.2</v>
      </c>
      <c r="W17" s="25">
        <v>0.75</v>
      </c>
    </row>
    <row r="18" spans="3:23" x14ac:dyDescent="0.25">
      <c r="C18" s="8">
        <v>4</v>
      </c>
      <c r="D18" s="13">
        <v>124</v>
      </c>
      <c r="E18" s="13">
        <v>105.5</v>
      </c>
      <c r="F18" s="13">
        <v>5.0999999999999996</v>
      </c>
      <c r="G18" s="17">
        <v>74.5</v>
      </c>
      <c r="H18" s="17">
        <v>10.6</v>
      </c>
      <c r="I18" s="17">
        <v>10.6</v>
      </c>
      <c r="J18" s="13">
        <v>111.3</v>
      </c>
      <c r="K18" s="25">
        <v>0.74</v>
      </c>
      <c r="M18" s="32">
        <f t="shared" si="0"/>
        <v>1.3686534216335542</v>
      </c>
      <c r="O18" s="8">
        <v>4</v>
      </c>
      <c r="P18" s="13">
        <v>90.6</v>
      </c>
      <c r="Q18" s="13">
        <v>73.599999999999994</v>
      </c>
      <c r="R18" s="13">
        <v>3.6</v>
      </c>
      <c r="S18" s="17">
        <v>75</v>
      </c>
      <c r="T18" s="17">
        <v>14</v>
      </c>
      <c r="U18" s="17">
        <v>10.6</v>
      </c>
      <c r="V18" s="13">
        <v>111.3</v>
      </c>
      <c r="W18" s="25">
        <v>0.74</v>
      </c>
    </row>
    <row r="19" spans="3:23" x14ac:dyDescent="0.25">
      <c r="C19" s="8">
        <v>5</v>
      </c>
      <c r="D19" s="14">
        <v>140.4</v>
      </c>
      <c r="E19" s="13">
        <v>120.5</v>
      </c>
      <c r="F19" s="13">
        <v>7</v>
      </c>
      <c r="G19" s="17">
        <v>74.5</v>
      </c>
      <c r="H19" s="17">
        <v>10.199999999999999</v>
      </c>
      <c r="I19" s="17">
        <v>10.199999999999999</v>
      </c>
      <c r="J19" s="14">
        <v>137.5</v>
      </c>
      <c r="K19" s="25">
        <v>0.73</v>
      </c>
      <c r="M19" s="32">
        <f t="shared" si="0"/>
        <v>1.3409742120343839</v>
      </c>
      <c r="O19" s="8">
        <v>5</v>
      </c>
      <c r="P19" s="14">
        <v>104.7</v>
      </c>
      <c r="Q19" s="13">
        <v>86.8</v>
      </c>
      <c r="R19" s="13">
        <v>5</v>
      </c>
      <c r="S19" s="17">
        <v>75</v>
      </c>
      <c r="T19" s="17">
        <v>14</v>
      </c>
      <c r="U19" s="17">
        <v>10.199999999999999</v>
      </c>
      <c r="V19" s="14">
        <v>137.5</v>
      </c>
      <c r="W19" s="25">
        <v>0.73</v>
      </c>
    </row>
    <row r="20" spans="3:23" x14ac:dyDescent="0.25">
      <c r="C20" s="8">
        <v>10</v>
      </c>
      <c r="D20" s="13">
        <v>218.9</v>
      </c>
      <c r="E20" s="13">
        <v>186.9</v>
      </c>
      <c r="F20" s="13">
        <v>19.399999999999999</v>
      </c>
      <c r="G20" s="17">
        <v>74.599999999999994</v>
      </c>
      <c r="H20" s="17">
        <v>10.1</v>
      </c>
      <c r="I20" s="17">
        <v>10.1</v>
      </c>
      <c r="J20" s="13">
        <v>268.5</v>
      </c>
      <c r="K20" s="25">
        <v>0.71</v>
      </c>
      <c r="M20" s="32">
        <f t="shared" si="0"/>
        <v>1.2801169590643275</v>
      </c>
      <c r="O20" s="8">
        <v>10</v>
      </c>
      <c r="P20" s="13">
        <v>171</v>
      </c>
      <c r="Q20" s="13">
        <v>143.5</v>
      </c>
      <c r="R20" s="13">
        <v>14.9</v>
      </c>
      <c r="S20" s="17">
        <v>75</v>
      </c>
      <c r="T20" s="17">
        <v>14</v>
      </c>
      <c r="U20" s="17">
        <v>10.1</v>
      </c>
      <c r="V20" s="13">
        <v>268.5</v>
      </c>
      <c r="W20" s="25">
        <v>0.71</v>
      </c>
    </row>
    <row r="21" spans="3:23" x14ac:dyDescent="0.25">
      <c r="C21" s="8">
        <v>20</v>
      </c>
      <c r="D21" s="13">
        <v>368.6</v>
      </c>
      <c r="E21" s="13">
        <v>308</v>
      </c>
      <c r="F21" s="13">
        <v>46.2</v>
      </c>
      <c r="G21" s="17">
        <v>74.5</v>
      </c>
      <c r="H21" s="17">
        <v>11.8</v>
      </c>
      <c r="I21" s="17">
        <v>11.8</v>
      </c>
      <c r="J21" s="13">
        <v>530.29999999999995</v>
      </c>
      <c r="K21" s="25">
        <v>0.7</v>
      </c>
      <c r="M21" s="32">
        <f t="shared" si="0"/>
        <v>1.2688468158347677</v>
      </c>
      <c r="O21" s="8">
        <v>20</v>
      </c>
      <c r="P21" s="13">
        <v>290.5</v>
      </c>
      <c r="Q21" s="13">
        <v>240</v>
      </c>
      <c r="R21" s="13">
        <v>36</v>
      </c>
      <c r="S21" s="17">
        <v>75</v>
      </c>
      <c r="T21" s="17">
        <v>14</v>
      </c>
      <c r="U21" s="17">
        <v>11.8</v>
      </c>
      <c r="V21" s="13">
        <v>530.29999999999995</v>
      </c>
      <c r="W21" s="25">
        <v>0.7</v>
      </c>
    </row>
    <row r="22" spans="3:23" x14ac:dyDescent="0.25">
      <c r="C22" s="8">
        <v>30</v>
      </c>
      <c r="D22" s="13">
        <v>489.1</v>
      </c>
      <c r="E22" s="13">
        <v>412.5</v>
      </c>
      <c r="F22" s="13">
        <v>61.8</v>
      </c>
      <c r="G22" s="17">
        <v>74.900000000000006</v>
      </c>
      <c r="H22" s="17">
        <v>11.9</v>
      </c>
      <c r="I22" s="17">
        <v>11.9</v>
      </c>
      <c r="J22" s="13">
        <v>792.2</v>
      </c>
      <c r="K22" s="25">
        <v>0.7</v>
      </c>
      <c r="M22" s="32">
        <f t="shared" si="0"/>
        <v>1.26284533953008</v>
      </c>
      <c r="O22" s="8">
        <v>30</v>
      </c>
      <c r="P22" s="13">
        <v>387.3</v>
      </c>
      <c r="Q22" s="13">
        <v>323.89999999999998</v>
      </c>
      <c r="R22" s="13">
        <v>48.6</v>
      </c>
      <c r="S22" s="17">
        <v>75</v>
      </c>
      <c r="T22" s="17">
        <v>14</v>
      </c>
      <c r="U22" s="17">
        <v>11.9</v>
      </c>
      <c r="V22" s="13">
        <v>792.2</v>
      </c>
      <c r="W22" s="25">
        <v>0.7</v>
      </c>
    </row>
    <row r="23" spans="3:23" x14ac:dyDescent="0.25">
      <c r="C23" s="8">
        <v>40</v>
      </c>
      <c r="D23" s="13">
        <v>600.20000000000005</v>
      </c>
      <c r="E23" s="13">
        <v>507.9</v>
      </c>
      <c r="F23" s="13">
        <v>76.2</v>
      </c>
      <c r="G23" s="17">
        <v>75.400000000000006</v>
      </c>
      <c r="H23" s="17">
        <v>12.4</v>
      </c>
      <c r="I23" s="17">
        <v>12.4</v>
      </c>
      <c r="J23" s="14">
        <v>1054</v>
      </c>
      <c r="K23" s="25">
        <v>0.7</v>
      </c>
      <c r="M23" s="32">
        <f t="shared" si="0"/>
        <v>1.260130170060886</v>
      </c>
      <c r="O23" s="8">
        <v>40</v>
      </c>
      <c r="P23" s="13">
        <v>476.3</v>
      </c>
      <c r="Q23" s="13">
        <v>400.2</v>
      </c>
      <c r="R23" s="13">
        <v>60</v>
      </c>
      <c r="S23" s="17">
        <v>75</v>
      </c>
      <c r="T23" s="17">
        <v>14</v>
      </c>
      <c r="U23" s="17">
        <v>12.4</v>
      </c>
      <c r="V23" s="14">
        <v>1054</v>
      </c>
      <c r="W23" s="25">
        <v>0.7</v>
      </c>
    </row>
    <row r="24" spans="3:23" x14ac:dyDescent="0.25">
      <c r="C24" s="8">
        <v>50</v>
      </c>
      <c r="D24" s="14">
        <v>711</v>
      </c>
      <c r="E24" s="13">
        <v>602</v>
      </c>
      <c r="F24" s="13">
        <v>90.4</v>
      </c>
      <c r="G24" s="17">
        <v>76.599999999999994</v>
      </c>
      <c r="H24" s="17">
        <v>14</v>
      </c>
      <c r="I24" s="17">
        <v>14</v>
      </c>
      <c r="J24" s="13">
        <v>1315.8</v>
      </c>
      <c r="K24" s="25">
        <v>0.7</v>
      </c>
      <c r="M24" s="32">
        <f t="shared" si="0"/>
        <v>1.2608618549388191</v>
      </c>
      <c r="O24" s="8">
        <v>50</v>
      </c>
      <c r="P24" s="14">
        <v>563.9</v>
      </c>
      <c r="Q24" s="13">
        <v>474.1</v>
      </c>
      <c r="R24" s="13">
        <v>71.2</v>
      </c>
      <c r="S24" s="17">
        <v>75</v>
      </c>
      <c r="T24" s="17">
        <v>14</v>
      </c>
      <c r="U24" s="17">
        <v>14</v>
      </c>
      <c r="V24" s="13">
        <v>1315.8</v>
      </c>
      <c r="W24" s="25">
        <v>0.7</v>
      </c>
    </row>
    <row r="25" spans="3:23" x14ac:dyDescent="0.25">
      <c r="C25" s="67">
        <v>60</v>
      </c>
      <c r="D25" s="40">
        <v>810</v>
      </c>
      <c r="E25" s="40">
        <v>688</v>
      </c>
      <c r="F25" s="40">
        <v>103</v>
      </c>
      <c r="G25" s="69"/>
      <c r="H25" s="69"/>
      <c r="I25" s="69"/>
      <c r="J25" s="69"/>
      <c r="K25" s="69"/>
      <c r="M25" s="32">
        <f t="shared" si="0"/>
        <v>1.2577639751552796</v>
      </c>
      <c r="O25" s="67">
        <v>60</v>
      </c>
      <c r="P25" s="40">
        <v>644</v>
      </c>
      <c r="Q25" s="40">
        <v>543</v>
      </c>
      <c r="R25" s="40">
        <v>81</v>
      </c>
      <c r="S25" s="69"/>
      <c r="T25" s="69"/>
      <c r="U25" s="69"/>
      <c r="V25" s="69"/>
      <c r="W25" s="69"/>
    </row>
    <row r="26" spans="3:23" x14ac:dyDescent="0.25">
      <c r="C26" s="67">
        <v>70</v>
      </c>
      <c r="D26" s="40">
        <v>903</v>
      </c>
      <c r="E26" s="40">
        <v>768</v>
      </c>
      <c r="F26" s="40">
        <v>114</v>
      </c>
      <c r="G26" s="69"/>
      <c r="H26" s="69"/>
      <c r="I26" s="69"/>
      <c r="J26" s="69"/>
      <c r="K26" s="69"/>
      <c r="M26" s="32">
        <f t="shared" si="0"/>
        <v>1.2576601671309193</v>
      </c>
      <c r="O26" s="67">
        <v>70</v>
      </c>
      <c r="P26" s="40">
        <v>718</v>
      </c>
      <c r="Q26" s="40">
        <v>607</v>
      </c>
      <c r="R26" s="40">
        <v>90</v>
      </c>
      <c r="S26" s="69"/>
      <c r="T26" s="69"/>
      <c r="U26" s="69"/>
      <c r="V26" s="69"/>
      <c r="W26" s="69"/>
    </row>
    <row r="27" spans="3:23" x14ac:dyDescent="0.25">
      <c r="C27" s="67">
        <v>80</v>
      </c>
      <c r="D27" s="40">
        <v>991</v>
      </c>
      <c r="E27" s="40">
        <v>844</v>
      </c>
      <c r="F27" s="40">
        <v>125</v>
      </c>
      <c r="G27" s="69"/>
      <c r="H27" s="69"/>
      <c r="I27" s="69"/>
      <c r="J27" s="69"/>
      <c r="K27" s="69"/>
      <c r="M27" s="32">
        <f t="shared" si="0"/>
        <v>1.2576142131979695</v>
      </c>
      <c r="O27" s="67">
        <v>80</v>
      </c>
      <c r="P27" s="40">
        <v>788</v>
      </c>
      <c r="Q27" s="40">
        <v>667</v>
      </c>
      <c r="R27" s="40">
        <v>99</v>
      </c>
      <c r="S27" s="69"/>
      <c r="T27" s="69"/>
      <c r="U27" s="69"/>
      <c r="V27" s="69"/>
      <c r="W27" s="69"/>
    </row>
    <row r="28" spans="3:23" x14ac:dyDescent="0.25">
      <c r="C28" s="68">
        <v>160</v>
      </c>
      <c r="D28" s="41">
        <v>1651</v>
      </c>
      <c r="E28" s="41">
        <v>1411</v>
      </c>
      <c r="F28" s="41">
        <v>208</v>
      </c>
      <c r="G28" s="70"/>
      <c r="H28" s="70"/>
      <c r="I28" s="70"/>
      <c r="J28" s="70"/>
      <c r="K28" s="70"/>
      <c r="M28" s="32">
        <f t="shared" si="0"/>
        <v>1.2545592705167172</v>
      </c>
      <c r="O28" s="68">
        <v>160</v>
      </c>
      <c r="P28" s="41">
        <v>1316</v>
      </c>
      <c r="Q28" s="41">
        <v>1120</v>
      </c>
      <c r="R28" s="41">
        <v>164</v>
      </c>
      <c r="S28" s="70"/>
      <c r="T28" s="70"/>
      <c r="U28" s="70"/>
      <c r="V28" s="70"/>
      <c r="W28" s="70"/>
    </row>
    <row r="29" spans="3:23" x14ac:dyDescent="0.25">
      <c r="C29" s="34"/>
      <c r="D29" s="1"/>
      <c r="E29" s="1"/>
      <c r="O29" s="34"/>
      <c r="P29" s="1"/>
      <c r="Q29" s="1"/>
    </row>
    <row r="30" spans="3:23" x14ac:dyDescent="0.25">
      <c r="C30" s="34"/>
      <c r="D30" s="1"/>
      <c r="E30" s="1"/>
      <c r="O30" s="34"/>
      <c r="P30" s="1"/>
      <c r="Q30" s="1"/>
    </row>
    <row r="31" spans="3:23" x14ac:dyDescent="0.25">
      <c r="C31" s="27"/>
      <c r="O31" s="27"/>
    </row>
    <row r="32" spans="3:23" ht="15" customHeight="1" x14ac:dyDescent="0.25">
      <c r="C32" s="287" t="s">
        <v>0</v>
      </c>
      <c r="D32" s="288"/>
      <c r="E32" s="288"/>
      <c r="F32" s="288"/>
      <c r="G32" s="288"/>
      <c r="H32" s="288"/>
      <c r="I32" s="288"/>
      <c r="J32" s="288"/>
      <c r="K32" s="289"/>
      <c r="O32" s="287" t="s">
        <v>0</v>
      </c>
      <c r="P32" s="288"/>
      <c r="Q32" s="288"/>
      <c r="R32" s="288"/>
      <c r="S32" s="288"/>
      <c r="T32" s="288"/>
      <c r="U32" s="288"/>
      <c r="V32" s="288"/>
      <c r="W32" s="289"/>
    </row>
    <row r="33" spans="3:23" ht="15" customHeight="1" x14ac:dyDescent="0.25">
      <c r="C33" s="4"/>
      <c r="D33" s="5">
        <v>3783</v>
      </c>
      <c r="E33" s="4"/>
      <c r="F33" s="285" t="s">
        <v>2</v>
      </c>
      <c r="G33" s="286"/>
      <c r="H33" s="4"/>
      <c r="I33" s="4"/>
      <c r="J33" s="4" t="s">
        <v>24</v>
      </c>
      <c r="K33" s="4"/>
      <c r="O33" s="4"/>
      <c r="P33" s="5">
        <v>3783</v>
      </c>
      <c r="Q33" s="4"/>
      <c r="R33" s="285" t="s">
        <v>2</v>
      </c>
      <c r="S33" s="286"/>
      <c r="T33" s="4"/>
      <c r="U33" s="4"/>
      <c r="V33" s="4" t="s">
        <v>24</v>
      </c>
      <c r="W33" s="4"/>
    </row>
    <row r="34" spans="3:23" x14ac:dyDescent="0.25">
      <c r="C34" s="6"/>
      <c r="D34" s="10" t="s">
        <v>26</v>
      </c>
      <c r="E34" s="10"/>
      <c r="F34" s="10" t="s">
        <v>5</v>
      </c>
      <c r="G34" s="10"/>
      <c r="H34" s="21"/>
      <c r="I34" s="19"/>
      <c r="J34" s="21" t="s">
        <v>18</v>
      </c>
      <c r="K34" s="22"/>
      <c r="O34" s="6"/>
      <c r="P34" s="10" t="s">
        <v>22</v>
      </c>
      <c r="Q34" s="10"/>
      <c r="R34" s="10" t="s">
        <v>5</v>
      </c>
      <c r="S34" s="10"/>
      <c r="T34" s="21"/>
      <c r="U34" s="19"/>
      <c r="V34" s="21" t="s">
        <v>18</v>
      </c>
      <c r="W34" s="22"/>
    </row>
    <row r="35" spans="3:23" x14ac:dyDescent="0.25">
      <c r="C35" s="7"/>
      <c r="D35" s="11" t="s">
        <v>3</v>
      </c>
      <c r="E35" s="11"/>
      <c r="F35" s="11" t="s">
        <v>5</v>
      </c>
      <c r="G35" s="11"/>
      <c r="H35" s="29"/>
      <c r="I35" s="20"/>
      <c r="J35" s="12"/>
      <c r="K35" s="23"/>
      <c r="O35" s="7"/>
      <c r="P35" s="11" t="s">
        <v>3</v>
      </c>
      <c r="Q35" s="11"/>
      <c r="R35" s="11" t="s">
        <v>5</v>
      </c>
      <c r="S35" s="11"/>
      <c r="T35" s="29"/>
      <c r="U35" s="20"/>
      <c r="V35" s="12"/>
      <c r="W35" s="23"/>
    </row>
    <row r="36" spans="3:23" x14ac:dyDescent="0.25">
      <c r="C36" s="8"/>
      <c r="D36" s="11" t="s">
        <v>4</v>
      </c>
      <c r="E36" s="11" t="s">
        <v>13</v>
      </c>
      <c r="F36" s="11" t="s">
        <v>14</v>
      </c>
      <c r="G36" s="11" t="s">
        <v>15</v>
      </c>
      <c r="H36" s="11" t="s">
        <v>16</v>
      </c>
      <c r="I36" s="11" t="s">
        <v>16</v>
      </c>
      <c r="J36" s="12" t="s">
        <v>6</v>
      </c>
      <c r="K36" s="30" t="s">
        <v>19</v>
      </c>
      <c r="M36" s="3" t="s">
        <v>8</v>
      </c>
      <c r="O36" s="8"/>
      <c r="P36" s="11" t="s">
        <v>4</v>
      </c>
      <c r="Q36" s="11" t="s">
        <v>13</v>
      </c>
      <c r="R36" s="11" t="s">
        <v>14</v>
      </c>
      <c r="S36" s="11" t="s">
        <v>15</v>
      </c>
      <c r="T36" s="11" t="s">
        <v>16</v>
      </c>
      <c r="U36" s="11" t="s">
        <v>16</v>
      </c>
      <c r="V36" s="12" t="s">
        <v>6</v>
      </c>
      <c r="W36" s="30" t="s">
        <v>19</v>
      </c>
    </row>
    <row r="37" spans="3:23" x14ac:dyDescent="0.25">
      <c r="C37" s="28" t="s">
        <v>11</v>
      </c>
      <c r="D37" s="12" t="s">
        <v>1</v>
      </c>
      <c r="E37" s="12" t="s">
        <v>1</v>
      </c>
      <c r="F37" s="12" t="s">
        <v>1</v>
      </c>
      <c r="G37" s="12" t="s">
        <v>1</v>
      </c>
      <c r="H37" s="12" t="s">
        <v>1</v>
      </c>
      <c r="I37" s="12" t="s">
        <v>17</v>
      </c>
      <c r="J37" s="12" t="s">
        <v>1</v>
      </c>
      <c r="K37" s="24" t="s">
        <v>7</v>
      </c>
      <c r="L37" s="28" t="s">
        <v>11</v>
      </c>
      <c r="M37" s="31" t="s">
        <v>9</v>
      </c>
      <c r="O37" s="28" t="s">
        <v>11</v>
      </c>
      <c r="P37" s="12" t="s">
        <v>1</v>
      </c>
      <c r="Q37" s="12" t="s">
        <v>1</v>
      </c>
      <c r="R37" s="12" t="s">
        <v>1</v>
      </c>
      <c r="S37" s="12" t="s">
        <v>1</v>
      </c>
      <c r="T37" s="12" t="s">
        <v>1</v>
      </c>
      <c r="U37" s="12" t="s">
        <v>17</v>
      </c>
      <c r="V37" s="12" t="s">
        <v>1</v>
      </c>
      <c r="W37" s="24" t="s">
        <v>7</v>
      </c>
    </row>
    <row r="38" spans="3:23" x14ac:dyDescent="0.25">
      <c r="C38" s="8">
        <v>1</v>
      </c>
      <c r="D38" s="13">
        <v>42.3</v>
      </c>
      <c r="E38" s="13">
        <v>32</v>
      </c>
      <c r="F38" s="13">
        <v>0.7</v>
      </c>
      <c r="G38" s="17">
        <v>75.7</v>
      </c>
      <c r="H38" s="17">
        <v>6.2</v>
      </c>
      <c r="I38" s="17">
        <v>6.2</v>
      </c>
      <c r="J38" s="13">
        <v>33.6</v>
      </c>
      <c r="K38" s="25">
        <v>0.89</v>
      </c>
      <c r="L38" s="8">
        <v>1</v>
      </c>
      <c r="M38" s="32">
        <f>D38/P38</f>
        <v>1.1340482573726542</v>
      </c>
      <c r="O38" s="8">
        <v>1</v>
      </c>
      <c r="P38" s="13">
        <v>37.299999999999997</v>
      </c>
      <c r="Q38" s="13">
        <v>27</v>
      </c>
      <c r="R38" s="13">
        <v>0.6</v>
      </c>
      <c r="S38" s="17">
        <v>75</v>
      </c>
      <c r="T38" s="17">
        <v>14</v>
      </c>
      <c r="U38" s="17">
        <v>6.2</v>
      </c>
      <c r="V38" s="13">
        <v>33.6</v>
      </c>
      <c r="W38" s="25">
        <v>0.89</v>
      </c>
    </row>
    <row r="39" spans="3:23" x14ac:dyDescent="0.25">
      <c r="C39" s="8">
        <v>2</v>
      </c>
      <c r="D39" s="14">
        <v>79</v>
      </c>
      <c r="E39" s="13">
        <v>65.5</v>
      </c>
      <c r="F39" s="13">
        <v>2</v>
      </c>
      <c r="G39" s="17">
        <v>75.3</v>
      </c>
      <c r="H39" s="17">
        <v>8.6</v>
      </c>
      <c r="I39" s="17">
        <v>8.6</v>
      </c>
      <c r="J39" s="14">
        <v>59</v>
      </c>
      <c r="K39" s="25">
        <v>0.78</v>
      </c>
      <c r="L39" s="8">
        <v>2</v>
      </c>
      <c r="M39" s="32">
        <f t="shared" ref="M39:M51" si="1">D39/P39</f>
        <v>1.1773472429210134</v>
      </c>
      <c r="O39" s="8">
        <v>2</v>
      </c>
      <c r="P39" s="14">
        <v>67.099999999999994</v>
      </c>
      <c r="Q39" s="13">
        <v>53.9</v>
      </c>
      <c r="R39" s="13">
        <v>1.6</v>
      </c>
      <c r="S39" s="17">
        <v>75</v>
      </c>
      <c r="T39" s="17">
        <v>14</v>
      </c>
      <c r="U39" s="17">
        <v>8.6</v>
      </c>
      <c r="V39" s="14">
        <v>59</v>
      </c>
      <c r="W39" s="25">
        <v>0.78</v>
      </c>
    </row>
    <row r="40" spans="3:23" x14ac:dyDescent="0.25">
      <c r="C40" s="8">
        <v>3</v>
      </c>
      <c r="D40" s="13">
        <v>104.3</v>
      </c>
      <c r="E40" s="13">
        <v>88.5</v>
      </c>
      <c r="F40" s="13">
        <v>3.4</v>
      </c>
      <c r="G40" s="17">
        <v>74.8</v>
      </c>
      <c r="H40" s="17">
        <v>9.4</v>
      </c>
      <c r="I40" s="17">
        <v>9.4</v>
      </c>
      <c r="J40" s="13">
        <v>85.2</v>
      </c>
      <c r="K40" s="25">
        <v>0.75</v>
      </c>
      <c r="L40" s="8">
        <v>3</v>
      </c>
      <c r="M40" s="32">
        <f t="shared" si="1"/>
        <v>1.1512141280353201</v>
      </c>
      <c r="O40" s="8">
        <v>3</v>
      </c>
      <c r="P40" s="13">
        <v>90.6</v>
      </c>
      <c r="Q40" s="13">
        <v>75.400000000000006</v>
      </c>
      <c r="R40" s="13">
        <v>2.9</v>
      </c>
      <c r="S40" s="17">
        <v>75</v>
      </c>
      <c r="T40" s="17">
        <v>14</v>
      </c>
      <c r="U40" s="17">
        <v>9.4</v>
      </c>
      <c r="V40" s="13">
        <v>85.2</v>
      </c>
      <c r="W40" s="25">
        <v>0.75</v>
      </c>
    </row>
    <row r="41" spans="3:23" x14ac:dyDescent="0.25">
      <c r="C41" s="8">
        <v>4</v>
      </c>
      <c r="D41" s="13">
        <v>124</v>
      </c>
      <c r="E41" s="13">
        <v>105.5</v>
      </c>
      <c r="F41" s="13">
        <v>5.0999999999999996</v>
      </c>
      <c r="G41" s="17">
        <v>74.5</v>
      </c>
      <c r="H41" s="17">
        <v>10.6</v>
      </c>
      <c r="I41" s="17">
        <v>10.6</v>
      </c>
      <c r="J41" s="13">
        <v>111.3</v>
      </c>
      <c r="K41" s="25">
        <v>0.74</v>
      </c>
      <c r="L41" s="8">
        <v>4</v>
      </c>
      <c r="M41" s="32">
        <f t="shared" si="1"/>
        <v>1.1131059245960502</v>
      </c>
      <c r="O41" s="8">
        <v>4</v>
      </c>
      <c r="P41" s="13">
        <v>111.4</v>
      </c>
      <c r="Q41" s="13">
        <v>93.5</v>
      </c>
      <c r="R41" s="13">
        <v>4.5</v>
      </c>
      <c r="S41" s="17">
        <v>75</v>
      </c>
      <c r="T41" s="17">
        <v>14</v>
      </c>
      <c r="U41" s="17">
        <v>10.6</v>
      </c>
      <c r="V41" s="13">
        <v>111.3</v>
      </c>
      <c r="W41" s="25">
        <v>0.74</v>
      </c>
    </row>
    <row r="42" spans="3:23" x14ac:dyDescent="0.25">
      <c r="C42" s="8">
        <v>5</v>
      </c>
      <c r="D42" s="14">
        <v>140.4</v>
      </c>
      <c r="E42" s="13">
        <v>120.5</v>
      </c>
      <c r="F42" s="13">
        <v>7</v>
      </c>
      <c r="G42" s="17">
        <v>74.5</v>
      </c>
      <c r="H42" s="17">
        <v>10.199999999999999</v>
      </c>
      <c r="I42" s="17">
        <v>10.199999999999999</v>
      </c>
      <c r="J42" s="14">
        <v>137.5</v>
      </c>
      <c r="K42" s="25">
        <v>0.73</v>
      </c>
      <c r="L42" s="8">
        <v>5</v>
      </c>
      <c r="M42" s="32">
        <f t="shared" si="1"/>
        <v>1.0841698841698841</v>
      </c>
      <c r="O42" s="8">
        <v>5</v>
      </c>
      <c r="P42" s="14">
        <v>129.5</v>
      </c>
      <c r="Q42" s="13">
        <v>110.2</v>
      </c>
      <c r="R42" s="13">
        <v>6.4</v>
      </c>
      <c r="S42" s="17">
        <v>75</v>
      </c>
      <c r="T42" s="17">
        <v>14</v>
      </c>
      <c r="U42" s="17">
        <v>10.199999999999999</v>
      </c>
      <c r="V42" s="14">
        <v>137.5</v>
      </c>
      <c r="W42" s="25">
        <v>0.73</v>
      </c>
    </row>
    <row r="43" spans="3:23" x14ac:dyDescent="0.25">
      <c r="C43" s="8">
        <v>10</v>
      </c>
      <c r="D43" s="13">
        <v>218.9</v>
      </c>
      <c r="E43" s="13">
        <v>186.9</v>
      </c>
      <c r="F43" s="13">
        <v>19.399999999999999</v>
      </c>
      <c r="G43" s="17">
        <v>74.599999999999994</v>
      </c>
      <c r="H43" s="17">
        <v>10.1</v>
      </c>
      <c r="I43" s="17">
        <v>10.1</v>
      </c>
      <c r="J43" s="13">
        <v>268.5</v>
      </c>
      <c r="K43" s="25">
        <v>0.71</v>
      </c>
      <c r="L43" s="8">
        <v>10</v>
      </c>
      <c r="M43" s="32">
        <f t="shared" si="1"/>
        <v>1.0238540692235734</v>
      </c>
      <c r="O43" s="8">
        <v>10</v>
      </c>
      <c r="P43" s="13">
        <v>213.8</v>
      </c>
      <c r="Q43" s="13">
        <v>182.2</v>
      </c>
      <c r="R43" s="13">
        <v>18.899999999999999</v>
      </c>
      <c r="S43" s="17">
        <v>75</v>
      </c>
      <c r="T43" s="17">
        <v>14</v>
      </c>
      <c r="U43" s="17">
        <v>10.1</v>
      </c>
      <c r="V43" s="13">
        <v>268.5</v>
      </c>
      <c r="W43" s="25">
        <v>0.71</v>
      </c>
    </row>
    <row r="44" spans="3:23" x14ac:dyDescent="0.25">
      <c r="C44" s="8">
        <v>20</v>
      </c>
      <c r="D44" s="13">
        <v>368.6</v>
      </c>
      <c r="E44" s="13">
        <v>308</v>
      </c>
      <c r="F44" s="13">
        <v>46.2</v>
      </c>
      <c r="G44" s="17">
        <v>74.5</v>
      </c>
      <c r="H44" s="17">
        <v>11.8</v>
      </c>
      <c r="I44" s="17">
        <v>11.8</v>
      </c>
      <c r="J44" s="13">
        <v>530.29999999999995</v>
      </c>
      <c r="K44" s="25">
        <v>0.7</v>
      </c>
      <c r="L44" s="8">
        <v>20</v>
      </c>
      <c r="M44" s="32">
        <f t="shared" si="1"/>
        <v>1.0098630136986302</v>
      </c>
      <c r="O44" s="8">
        <v>20</v>
      </c>
      <c r="P44" s="13">
        <v>365</v>
      </c>
      <c r="Q44" s="13">
        <v>304.8</v>
      </c>
      <c r="R44" s="13">
        <v>45.7</v>
      </c>
      <c r="S44" s="17">
        <v>75</v>
      </c>
      <c r="T44" s="17">
        <v>14</v>
      </c>
      <c r="U44" s="17">
        <v>11.8</v>
      </c>
      <c r="V44" s="13">
        <v>530.29999999999995</v>
      </c>
      <c r="W44" s="25">
        <v>0.7</v>
      </c>
    </row>
    <row r="45" spans="3:23" x14ac:dyDescent="0.25">
      <c r="C45" s="8">
        <v>30</v>
      </c>
      <c r="D45" s="13">
        <v>489.1</v>
      </c>
      <c r="E45" s="13">
        <v>412.5</v>
      </c>
      <c r="F45" s="13">
        <v>61.8</v>
      </c>
      <c r="G45" s="17">
        <v>74.900000000000006</v>
      </c>
      <c r="H45" s="17">
        <v>11.9</v>
      </c>
      <c r="I45" s="17">
        <v>11.9</v>
      </c>
      <c r="J45" s="13">
        <v>792.2</v>
      </c>
      <c r="K45" s="25">
        <v>0.7</v>
      </c>
      <c r="L45" s="8">
        <v>30</v>
      </c>
      <c r="M45" s="32">
        <f t="shared" si="1"/>
        <v>1.0024595203935234</v>
      </c>
      <c r="O45" s="8">
        <v>30</v>
      </c>
      <c r="P45" s="13">
        <v>487.9</v>
      </c>
      <c r="Q45" s="13">
        <v>411.4</v>
      </c>
      <c r="R45" s="13">
        <v>61.7</v>
      </c>
      <c r="S45" s="17">
        <v>75</v>
      </c>
      <c r="T45" s="17">
        <v>14</v>
      </c>
      <c r="U45" s="17">
        <v>11.9</v>
      </c>
      <c r="V45" s="13">
        <v>792.2</v>
      </c>
      <c r="W45" s="25">
        <v>0.7</v>
      </c>
    </row>
    <row r="46" spans="3:23" x14ac:dyDescent="0.25">
      <c r="C46" s="8">
        <v>40</v>
      </c>
      <c r="D46" s="13">
        <v>600.20000000000005</v>
      </c>
      <c r="E46" s="13">
        <v>507.9</v>
      </c>
      <c r="F46" s="13">
        <v>76.2</v>
      </c>
      <c r="G46" s="17">
        <v>75.400000000000006</v>
      </c>
      <c r="H46" s="17">
        <v>12.4</v>
      </c>
      <c r="I46" s="17">
        <v>12.4</v>
      </c>
      <c r="J46" s="14">
        <v>1054</v>
      </c>
      <c r="K46" s="25">
        <v>0.7</v>
      </c>
      <c r="L46" s="8">
        <v>40</v>
      </c>
      <c r="M46" s="32">
        <f t="shared" si="1"/>
        <v>0.99950041631973363</v>
      </c>
      <c r="O46" s="8">
        <v>40</v>
      </c>
      <c r="P46" s="13">
        <v>600.5</v>
      </c>
      <c r="Q46" s="13">
        <v>508.3</v>
      </c>
      <c r="R46" s="13">
        <v>76.099999999999994</v>
      </c>
      <c r="S46" s="17">
        <v>75</v>
      </c>
      <c r="T46" s="17">
        <v>14</v>
      </c>
      <c r="U46" s="17">
        <v>12.4</v>
      </c>
      <c r="V46" s="14">
        <v>1054</v>
      </c>
      <c r="W46" s="25">
        <v>0.7</v>
      </c>
    </row>
    <row r="47" spans="3:23" x14ac:dyDescent="0.25">
      <c r="C47" s="8">
        <v>50</v>
      </c>
      <c r="D47" s="14">
        <v>711</v>
      </c>
      <c r="E47" s="13">
        <v>602</v>
      </c>
      <c r="F47" s="13">
        <v>90.4</v>
      </c>
      <c r="G47" s="17">
        <v>76.599999999999994</v>
      </c>
      <c r="H47" s="17">
        <v>14</v>
      </c>
      <c r="I47" s="17">
        <v>14</v>
      </c>
      <c r="J47" s="13">
        <v>1315.8</v>
      </c>
      <c r="K47" s="25">
        <v>0.7</v>
      </c>
      <c r="L47" s="8">
        <v>50</v>
      </c>
      <c r="M47" s="32">
        <f t="shared" si="1"/>
        <v>0.99971878515185597</v>
      </c>
      <c r="O47" s="8">
        <v>50</v>
      </c>
      <c r="P47" s="14">
        <v>711.2</v>
      </c>
      <c r="Q47" s="13">
        <v>602.1</v>
      </c>
      <c r="R47" s="13">
        <v>90.4</v>
      </c>
      <c r="S47" s="17">
        <v>75</v>
      </c>
      <c r="T47" s="17">
        <v>14</v>
      </c>
      <c r="U47" s="17">
        <v>14</v>
      </c>
      <c r="V47" s="13">
        <v>1315.8</v>
      </c>
      <c r="W47" s="25">
        <v>0.7</v>
      </c>
    </row>
    <row r="48" spans="3:23" x14ac:dyDescent="0.25">
      <c r="C48" s="67">
        <v>60</v>
      </c>
      <c r="D48" s="40">
        <v>810</v>
      </c>
      <c r="E48" s="40">
        <v>688</v>
      </c>
      <c r="F48" s="40">
        <v>103</v>
      </c>
      <c r="G48" s="69"/>
      <c r="H48" s="69"/>
      <c r="I48" s="69"/>
      <c r="J48" s="69"/>
      <c r="K48" s="69"/>
      <c r="L48" s="67">
        <v>60</v>
      </c>
      <c r="M48" s="32">
        <f t="shared" si="1"/>
        <v>0.99753694581280783</v>
      </c>
      <c r="O48" s="67">
        <v>60</v>
      </c>
      <c r="P48" s="40">
        <v>812</v>
      </c>
      <c r="Q48" s="40">
        <v>690</v>
      </c>
      <c r="R48" s="40">
        <v>103</v>
      </c>
      <c r="S48" s="69"/>
      <c r="T48" s="69"/>
      <c r="U48" s="69"/>
      <c r="V48" s="69"/>
      <c r="W48" s="69"/>
    </row>
    <row r="49" spans="3:43" x14ac:dyDescent="0.25">
      <c r="C49" s="67">
        <v>70</v>
      </c>
      <c r="D49" s="40">
        <v>903</v>
      </c>
      <c r="E49" s="40">
        <v>768</v>
      </c>
      <c r="F49" s="40">
        <v>114</v>
      </c>
      <c r="G49" s="69"/>
      <c r="H49" s="69"/>
      <c r="I49" s="69"/>
      <c r="J49" s="69"/>
      <c r="K49" s="69"/>
      <c r="L49" s="67">
        <v>70</v>
      </c>
      <c r="M49" s="32">
        <f t="shared" si="1"/>
        <v>0.99668874172185429</v>
      </c>
      <c r="O49" s="67">
        <v>70</v>
      </c>
      <c r="P49" s="40">
        <v>906</v>
      </c>
      <c r="Q49" s="40">
        <v>771</v>
      </c>
      <c r="R49" s="40">
        <v>114</v>
      </c>
      <c r="S49" s="69"/>
      <c r="T49" s="69"/>
      <c r="U49" s="69"/>
      <c r="V49" s="69"/>
      <c r="W49" s="69"/>
    </row>
    <row r="50" spans="3:43" x14ac:dyDescent="0.25">
      <c r="C50" s="67">
        <v>80</v>
      </c>
      <c r="D50" s="40">
        <v>991</v>
      </c>
      <c r="E50" s="40">
        <v>844</v>
      </c>
      <c r="F50" s="40">
        <v>125</v>
      </c>
      <c r="G50" s="69"/>
      <c r="H50" s="69"/>
      <c r="I50" s="69"/>
      <c r="J50" s="69"/>
      <c r="K50" s="69"/>
      <c r="L50" s="67">
        <v>80</v>
      </c>
      <c r="M50" s="32">
        <f t="shared" si="1"/>
        <v>0.99497991967871491</v>
      </c>
      <c r="O50" s="67">
        <v>80</v>
      </c>
      <c r="P50" s="40">
        <v>996</v>
      </c>
      <c r="Q50" s="40">
        <v>848</v>
      </c>
      <c r="R50" s="40">
        <v>125</v>
      </c>
      <c r="S50" s="69"/>
      <c r="T50" s="69"/>
      <c r="U50" s="69"/>
      <c r="V50" s="69"/>
      <c r="W50" s="69"/>
    </row>
    <row r="51" spans="3:43" x14ac:dyDescent="0.25">
      <c r="C51" s="68">
        <v>160</v>
      </c>
      <c r="D51" s="41">
        <v>1651</v>
      </c>
      <c r="E51" s="41">
        <v>1411</v>
      </c>
      <c r="F51" s="41">
        <v>208</v>
      </c>
      <c r="G51" s="70"/>
      <c r="H51" s="70"/>
      <c r="I51" s="70"/>
      <c r="J51" s="70"/>
      <c r="K51" s="70"/>
      <c r="L51" s="68">
        <v>160</v>
      </c>
      <c r="M51" s="32">
        <f t="shared" si="1"/>
        <v>0.99278412507516534</v>
      </c>
      <c r="O51" s="68">
        <v>160</v>
      </c>
      <c r="P51" s="41">
        <v>1663</v>
      </c>
      <c r="Q51" s="41">
        <v>1422</v>
      </c>
      <c r="R51" s="41">
        <v>209</v>
      </c>
      <c r="S51" s="70"/>
      <c r="T51" s="70"/>
      <c r="U51" s="70"/>
      <c r="V51" s="70"/>
      <c r="W51" s="70"/>
    </row>
    <row r="62" spans="3:43" x14ac:dyDescent="0.25">
      <c r="AK62">
        <v>12</v>
      </c>
      <c r="AL62">
        <v>12</v>
      </c>
      <c r="AM62">
        <v>12</v>
      </c>
    </row>
    <row r="63" spans="3:43" x14ac:dyDescent="0.25">
      <c r="AG63">
        <v>6</v>
      </c>
      <c r="AH63">
        <v>8.43</v>
      </c>
      <c r="AI63">
        <v>8.43</v>
      </c>
      <c r="AJ63">
        <v>8.43</v>
      </c>
      <c r="AN63">
        <v>6</v>
      </c>
      <c r="AO63">
        <v>8.43</v>
      </c>
      <c r="AP63">
        <v>8.43</v>
      </c>
      <c r="AQ63">
        <v>8.43</v>
      </c>
    </row>
    <row r="68" spans="29:58" x14ac:dyDescent="0.25"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</row>
    <row r="69" spans="29:58" ht="12.95" customHeight="1" x14ac:dyDescent="0.25">
      <c r="AC69">
        <v>13</v>
      </c>
      <c r="AG69" s="44"/>
      <c r="AH69" s="45">
        <v>3783</v>
      </c>
      <c r="AI69" s="63"/>
      <c r="AJ69" s="64" t="s">
        <v>38</v>
      </c>
      <c r="AK69" s="66" t="s">
        <v>40</v>
      </c>
      <c r="AL69" s="43"/>
      <c r="AM69" s="43"/>
      <c r="AN69" s="44"/>
      <c r="AO69" s="45">
        <v>3783</v>
      </c>
      <c r="AP69" s="63"/>
      <c r="AQ69" s="64" t="s">
        <v>38</v>
      </c>
      <c r="AV69" s="44"/>
      <c r="AW69" s="45">
        <v>3783</v>
      </c>
      <c r="AX69" s="63"/>
      <c r="AY69" s="64" t="s">
        <v>38</v>
      </c>
      <c r="AZ69" s="66" t="s">
        <v>40</v>
      </c>
      <c r="BA69" s="43"/>
      <c r="BB69" s="43"/>
      <c r="BC69" s="44"/>
      <c r="BD69" s="45">
        <v>3783</v>
      </c>
      <c r="BE69" s="63"/>
      <c r="BF69" s="64" t="s">
        <v>38</v>
      </c>
    </row>
    <row r="70" spans="29:58" ht="12.95" customHeight="1" x14ac:dyDescent="0.25">
      <c r="AG70" s="46"/>
      <c r="AH70" s="47" t="s">
        <v>26</v>
      </c>
      <c r="AI70" s="42"/>
      <c r="AJ70" s="42"/>
      <c r="AK70" s="43"/>
      <c r="AL70" s="43"/>
      <c r="AM70" s="43"/>
      <c r="AN70" s="46"/>
      <c r="AO70" s="47" t="s">
        <v>20</v>
      </c>
      <c r="AP70" s="42"/>
      <c r="AQ70" s="42"/>
      <c r="AV70" s="46"/>
      <c r="AW70" s="47" t="s">
        <v>26</v>
      </c>
      <c r="AX70" s="42"/>
      <c r="AY70" s="42"/>
      <c r="AZ70" s="43"/>
      <c r="BA70" s="43"/>
      <c r="BB70" s="43"/>
      <c r="BC70" s="46"/>
      <c r="BD70" s="47" t="s">
        <v>20</v>
      </c>
      <c r="BE70" s="42"/>
      <c r="BF70" s="42"/>
    </row>
    <row r="71" spans="29:58" ht="12.75" customHeight="1" x14ac:dyDescent="0.25">
      <c r="AG71" s="48"/>
      <c r="AH71" s="49"/>
      <c r="AI71" s="49"/>
      <c r="AJ71" s="49"/>
      <c r="AK71" s="43"/>
      <c r="AL71" s="43"/>
      <c r="AM71" s="43"/>
      <c r="AN71" s="48"/>
      <c r="AO71" s="49"/>
      <c r="AP71" s="49"/>
      <c r="AQ71" s="49"/>
      <c r="AV71" s="48"/>
      <c r="AW71" s="49"/>
      <c r="AX71" s="49"/>
      <c r="AY71" s="49"/>
      <c r="AZ71" s="43"/>
      <c r="BA71" s="43"/>
      <c r="BB71" s="43"/>
      <c r="BC71" s="48"/>
      <c r="BD71" s="49"/>
      <c r="BE71" s="49"/>
      <c r="BF71" s="49"/>
    </row>
    <row r="72" spans="29:58" ht="12.75" customHeight="1" x14ac:dyDescent="0.25">
      <c r="AG72" s="50"/>
      <c r="AH72" s="49" t="s">
        <v>4</v>
      </c>
      <c r="AI72" s="49" t="s">
        <v>13</v>
      </c>
      <c r="AJ72" s="49" t="s">
        <v>16</v>
      </c>
      <c r="AK72" s="43"/>
      <c r="AL72" s="49" t="s">
        <v>4</v>
      </c>
      <c r="AM72" s="43"/>
      <c r="AN72" s="50"/>
      <c r="AO72" s="49" t="s">
        <v>4</v>
      </c>
      <c r="AP72" s="49" t="s">
        <v>13</v>
      </c>
      <c r="AQ72" s="49" t="s">
        <v>16</v>
      </c>
      <c r="AV72" s="50"/>
      <c r="AW72" s="49" t="s">
        <v>4</v>
      </c>
      <c r="AX72" s="49" t="s">
        <v>13</v>
      </c>
      <c r="AY72" s="49" t="s">
        <v>16</v>
      </c>
      <c r="AZ72" s="43"/>
      <c r="BA72" s="49" t="s">
        <v>4</v>
      </c>
      <c r="BB72" s="43"/>
      <c r="BC72" s="50"/>
      <c r="BD72" s="49" t="s">
        <v>4</v>
      </c>
      <c r="BE72" s="49" t="s">
        <v>13</v>
      </c>
      <c r="BF72" s="49" t="s">
        <v>16</v>
      </c>
    </row>
    <row r="73" spans="29:58" ht="12.75" customHeight="1" x14ac:dyDescent="0.25">
      <c r="AG73" s="51" t="s">
        <v>11</v>
      </c>
      <c r="AH73" s="52" t="s">
        <v>1</v>
      </c>
      <c r="AI73" s="52" t="s">
        <v>1</v>
      </c>
      <c r="AJ73" s="52" t="s">
        <v>1</v>
      </c>
      <c r="AK73" s="43"/>
      <c r="AL73" s="65" t="s">
        <v>39</v>
      </c>
      <c r="AM73" s="43"/>
      <c r="AN73" s="51" t="s">
        <v>11</v>
      </c>
      <c r="AO73" s="52" t="s">
        <v>1</v>
      </c>
      <c r="AP73" s="52" t="s">
        <v>1</v>
      </c>
      <c r="AQ73" s="52" t="s">
        <v>1</v>
      </c>
      <c r="AV73" s="51" t="s">
        <v>11</v>
      </c>
      <c r="AW73" s="52" t="s">
        <v>1</v>
      </c>
      <c r="AX73" s="52" t="s">
        <v>1</v>
      </c>
      <c r="AY73" s="52" t="s">
        <v>1</v>
      </c>
      <c r="AZ73" s="43"/>
      <c r="BA73" s="65" t="s">
        <v>39</v>
      </c>
      <c r="BB73" s="43"/>
      <c r="BC73" s="51" t="s">
        <v>11</v>
      </c>
      <c r="BD73" s="52" t="s">
        <v>1</v>
      </c>
      <c r="BE73" s="52" t="s">
        <v>1</v>
      </c>
      <c r="BF73" s="52" t="s">
        <v>1</v>
      </c>
    </row>
    <row r="74" spans="29:58" ht="12.75" customHeight="1" x14ac:dyDescent="0.25">
      <c r="AG74" s="50">
        <v>1</v>
      </c>
      <c r="AH74" s="53">
        <v>42.3</v>
      </c>
      <c r="AI74" s="53">
        <v>32</v>
      </c>
      <c r="AJ74" s="54">
        <v>6.2</v>
      </c>
      <c r="AK74" s="43"/>
      <c r="AL74" s="55">
        <f t="shared" ref="AL74:AL83" si="2">AH74/AO74</f>
        <v>1.3471337579617835</v>
      </c>
      <c r="AM74" s="43"/>
      <c r="AN74" s="50">
        <v>1</v>
      </c>
      <c r="AO74" s="53">
        <v>31.4</v>
      </c>
      <c r="AP74" s="53">
        <v>21.3</v>
      </c>
      <c r="AQ74" s="54">
        <v>14</v>
      </c>
      <c r="AV74" s="50">
        <v>1</v>
      </c>
      <c r="AW74" s="53">
        <v>42.3</v>
      </c>
      <c r="AX74" s="53">
        <v>32</v>
      </c>
      <c r="AY74" s="54">
        <v>6.2</v>
      </c>
      <c r="AZ74" s="43"/>
      <c r="BA74" s="55">
        <f t="shared" ref="BA74:BA83" si="3">AW74/BD74</f>
        <v>1.3471337579617835</v>
      </c>
      <c r="BB74" s="43"/>
      <c r="BC74" s="50">
        <v>1</v>
      </c>
      <c r="BD74" s="53">
        <v>31.4</v>
      </c>
      <c r="BE74" s="53">
        <v>21.3</v>
      </c>
      <c r="BF74" s="54">
        <v>14</v>
      </c>
    </row>
    <row r="75" spans="29:58" ht="12.75" customHeight="1" x14ac:dyDescent="0.25">
      <c r="AG75" s="50">
        <v>2</v>
      </c>
      <c r="AH75" s="56">
        <v>79</v>
      </c>
      <c r="AI75" s="53">
        <v>65.5</v>
      </c>
      <c r="AJ75" s="54">
        <v>8.6</v>
      </c>
      <c r="AK75" s="43"/>
      <c r="AL75" s="55">
        <f t="shared" si="2"/>
        <v>1.4285714285714286</v>
      </c>
      <c r="AM75" s="43"/>
      <c r="AN75" s="50">
        <v>2</v>
      </c>
      <c r="AO75" s="56">
        <v>55.3</v>
      </c>
      <c r="AP75" s="53">
        <v>42.4</v>
      </c>
      <c r="AQ75" s="54">
        <v>14</v>
      </c>
      <c r="AV75" s="50">
        <v>2</v>
      </c>
      <c r="AW75" s="56">
        <v>79</v>
      </c>
      <c r="AX75" s="53">
        <v>65.5</v>
      </c>
      <c r="AY75" s="54">
        <v>8.6</v>
      </c>
      <c r="AZ75" s="43"/>
      <c r="BA75" s="55">
        <f t="shared" si="3"/>
        <v>1.4285714285714286</v>
      </c>
      <c r="BB75" s="43"/>
      <c r="BC75" s="50">
        <v>2</v>
      </c>
      <c r="BD75" s="56">
        <v>55.3</v>
      </c>
      <c r="BE75" s="53">
        <v>42.4</v>
      </c>
      <c r="BF75" s="54">
        <v>14</v>
      </c>
    </row>
    <row r="76" spans="29:58" ht="12.75" customHeight="1" x14ac:dyDescent="0.25">
      <c r="AG76" s="50">
        <v>3</v>
      </c>
      <c r="AH76" s="53">
        <v>104.3</v>
      </c>
      <c r="AI76" s="53">
        <v>88.5</v>
      </c>
      <c r="AJ76" s="54">
        <v>9.4</v>
      </c>
      <c r="AK76" s="43"/>
      <c r="AL76" s="55">
        <f t="shared" si="2"/>
        <v>1.4113667117726656</v>
      </c>
      <c r="AM76" s="43"/>
      <c r="AN76" s="50">
        <v>3</v>
      </c>
      <c r="AO76" s="53">
        <v>73.900000000000006</v>
      </c>
      <c r="AP76" s="53">
        <v>59.3</v>
      </c>
      <c r="AQ76" s="54">
        <v>14</v>
      </c>
      <c r="AV76" s="50">
        <v>3</v>
      </c>
      <c r="AW76" s="53">
        <v>104.3</v>
      </c>
      <c r="AX76" s="53">
        <v>88.5</v>
      </c>
      <c r="AY76" s="54">
        <v>9.4</v>
      </c>
      <c r="AZ76" s="43"/>
      <c r="BA76" s="55">
        <f t="shared" si="3"/>
        <v>1.4113667117726656</v>
      </c>
      <c r="BB76" s="43"/>
      <c r="BC76" s="50">
        <v>3</v>
      </c>
      <c r="BD76" s="53">
        <v>73.900000000000006</v>
      </c>
      <c r="BE76" s="53">
        <v>59.3</v>
      </c>
      <c r="BF76" s="54">
        <v>14</v>
      </c>
    </row>
    <row r="77" spans="29:58" ht="12.75" customHeight="1" x14ac:dyDescent="0.25">
      <c r="AG77" s="50">
        <v>4</v>
      </c>
      <c r="AH77" s="53">
        <v>124</v>
      </c>
      <c r="AI77" s="53">
        <v>105.5</v>
      </c>
      <c r="AJ77" s="54">
        <v>10.6</v>
      </c>
      <c r="AK77" s="43"/>
      <c r="AL77" s="55">
        <f t="shared" si="2"/>
        <v>1.3686534216335542</v>
      </c>
      <c r="AM77" s="43"/>
      <c r="AN77" s="50">
        <v>4</v>
      </c>
      <c r="AO77" s="53">
        <v>90.6</v>
      </c>
      <c r="AP77" s="53">
        <v>73.599999999999994</v>
      </c>
      <c r="AQ77" s="54">
        <v>14</v>
      </c>
      <c r="AV77" s="50">
        <v>4</v>
      </c>
      <c r="AW77" s="53">
        <v>124</v>
      </c>
      <c r="AX77" s="53">
        <v>105.5</v>
      </c>
      <c r="AY77" s="54">
        <v>10.6</v>
      </c>
      <c r="AZ77" s="43"/>
      <c r="BA77" s="55">
        <f t="shared" si="3"/>
        <v>1.3686534216335542</v>
      </c>
      <c r="BB77" s="43"/>
      <c r="BC77" s="50">
        <v>4</v>
      </c>
      <c r="BD77" s="53">
        <v>90.6</v>
      </c>
      <c r="BE77" s="53">
        <v>73.599999999999994</v>
      </c>
      <c r="BF77" s="54">
        <v>14</v>
      </c>
    </row>
    <row r="78" spans="29:58" ht="12.75" customHeight="1" x14ac:dyDescent="0.25">
      <c r="AG78" s="50">
        <v>5</v>
      </c>
      <c r="AH78" s="56">
        <v>140.4</v>
      </c>
      <c r="AI78" s="53">
        <v>120.5</v>
      </c>
      <c r="AJ78" s="54">
        <v>10.199999999999999</v>
      </c>
      <c r="AK78" s="43"/>
      <c r="AL78" s="55">
        <f t="shared" si="2"/>
        <v>1.3409742120343839</v>
      </c>
      <c r="AM78" s="43"/>
      <c r="AN78" s="50">
        <v>5</v>
      </c>
      <c r="AO78" s="56">
        <v>104.7</v>
      </c>
      <c r="AP78" s="53">
        <v>86.8</v>
      </c>
      <c r="AQ78" s="54">
        <v>14</v>
      </c>
      <c r="AV78" s="50">
        <v>5</v>
      </c>
      <c r="AW78" s="56">
        <v>140.4</v>
      </c>
      <c r="AX78" s="53">
        <v>120.5</v>
      </c>
      <c r="AY78" s="54">
        <v>10.199999999999999</v>
      </c>
      <c r="AZ78" s="43"/>
      <c r="BA78" s="55">
        <f t="shared" si="3"/>
        <v>1.3409742120343839</v>
      </c>
      <c r="BB78" s="43"/>
      <c r="BC78" s="50">
        <v>5</v>
      </c>
      <c r="BD78" s="56">
        <v>104.7</v>
      </c>
      <c r="BE78" s="53">
        <v>86.8</v>
      </c>
      <c r="BF78" s="54">
        <v>14</v>
      </c>
    </row>
    <row r="79" spans="29:58" ht="12.75" customHeight="1" x14ac:dyDescent="0.25">
      <c r="AG79" s="50">
        <v>10</v>
      </c>
      <c r="AH79" s="53">
        <v>218.9</v>
      </c>
      <c r="AI79" s="53">
        <v>186.9</v>
      </c>
      <c r="AJ79" s="54">
        <v>10.1</v>
      </c>
      <c r="AK79" s="43"/>
      <c r="AL79" s="55">
        <f t="shared" si="2"/>
        <v>1.2801169590643275</v>
      </c>
      <c r="AM79" s="43"/>
      <c r="AN79" s="50">
        <v>10</v>
      </c>
      <c r="AO79" s="53">
        <v>171</v>
      </c>
      <c r="AP79" s="53">
        <v>143.5</v>
      </c>
      <c r="AQ79" s="54">
        <v>14</v>
      </c>
      <c r="AV79" s="50">
        <v>10</v>
      </c>
      <c r="AW79" s="53">
        <v>218.9</v>
      </c>
      <c r="AX79" s="53">
        <v>186.9</v>
      </c>
      <c r="AY79" s="54">
        <v>10.1</v>
      </c>
      <c r="AZ79" s="43"/>
      <c r="BA79" s="55">
        <f t="shared" si="3"/>
        <v>1.2801169590643275</v>
      </c>
      <c r="BB79" s="43"/>
      <c r="BC79" s="50">
        <v>10</v>
      </c>
      <c r="BD79" s="53">
        <v>171</v>
      </c>
      <c r="BE79" s="53">
        <v>143.5</v>
      </c>
      <c r="BF79" s="54">
        <v>14</v>
      </c>
    </row>
    <row r="80" spans="29:58" ht="12.75" customHeight="1" x14ac:dyDescent="0.25">
      <c r="AG80" s="50">
        <v>20</v>
      </c>
      <c r="AH80" s="53">
        <v>368.6</v>
      </c>
      <c r="AI80" s="53">
        <v>308</v>
      </c>
      <c r="AJ80" s="54">
        <v>11.8</v>
      </c>
      <c r="AK80" s="43"/>
      <c r="AL80" s="55">
        <f t="shared" si="2"/>
        <v>1.2688468158347677</v>
      </c>
      <c r="AM80" s="43"/>
      <c r="AN80" s="50">
        <v>20</v>
      </c>
      <c r="AO80" s="53">
        <v>290.5</v>
      </c>
      <c r="AP80" s="53">
        <v>240</v>
      </c>
      <c r="AQ80" s="54">
        <v>14</v>
      </c>
      <c r="AV80" s="50">
        <v>20</v>
      </c>
      <c r="AW80" s="53">
        <v>368.6</v>
      </c>
      <c r="AX80" s="53">
        <v>308</v>
      </c>
      <c r="AY80" s="54">
        <v>11.8</v>
      </c>
      <c r="AZ80" s="43"/>
      <c r="BA80" s="55">
        <f t="shared" si="3"/>
        <v>1.2688468158347677</v>
      </c>
      <c r="BB80" s="43"/>
      <c r="BC80" s="50">
        <v>20</v>
      </c>
      <c r="BD80" s="53">
        <v>290.5</v>
      </c>
      <c r="BE80" s="53">
        <v>240</v>
      </c>
      <c r="BF80" s="54">
        <v>14</v>
      </c>
    </row>
    <row r="81" spans="33:58" ht="12.75" customHeight="1" x14ac:dyDescent="0.25">
      <c r="AG81" s="50">
        <v>30</v>
      </c>
      <c r="AH81" s="53">
        <v>489.1</v>
      </c>
      <c r="AI81" s="53">
        <v>412.5</v>
      </c>
      <c r="AJ81" s="54">
        <v>11.9</v>
      </c>
      <c r="AK81" s="43"/>
      <c r="AL81" s="55">
        <f t="shared" si="2"/>
        <v>1.26284533953008</v>
      </c>
      <c r="AM81" s="43"/>
      <c r="AN81" s="50">
        <v>30</v>
      </c>
      <c r="AO81" s="53">
        <v>387.3</v>
      </c>
      <c r="AP81" s="53">
        <v>323.89999999999998</v>
      </c>
      <c r="AQ81" s="54">
        <v>14</v>
      </c>
      <c r="AV81" s="50">
        <v>30</v>
      </c>
      <c r="AW81" s="53">
        <v>489.1</v>
      </c>
      <c r="AX81" s="53">
        <v>412.5</v>
      </c>
      <c r="AY81" s="54">
        <v>11.9</v>
      </c>
      <c r="AZ81" s="43"/>
      <c r="BA81" s="55">
        <f t="shared" si="3"/>
        <v>1.26284533953008</v>
      </c>
      <c r="BB81" s="43"/>
      <c r="BC81" s="50">
        <v>30</v>
      </c>
      <c r="BD81" s="53">
        <v>387.3</v>
      </c>
      <c r="BE81" s="53">
        <v>323.89999999999998</v>
      </c>
      <c r="BF81" s="54">
        <v>14</v>
      </c>
    </row>
    <row r="82" spans="33:58" ht="12.75" customHeight="1" x14ac:dyDescent="0.25">
      <c r="AG82" s="50">
        <v>40</v>
      </c>
      <c r="AH82" s="53">
        <v>600.20000000000005</v>
      </c>
      <c r="AI82" s="53">
        <v>507.9</v>
      </c>
      <c r="AJ82" s="54">
        <v>12.4</v>
      </c>
      <c r="AK82" s="43"/>
      <c r="AL82" s="55">
        <f t="shared" si="2"/>
        <v>1.260130170060886</v>
      </c>
      <c r="AM82" s="43"/>
      <c r="AN82" s="50">
        <v>40</v>
      </c>
      <c r="AO82" s="53">
        <v>476.3</v>
      </c>
      <c r="AP82" s="53">
        <v>400.2</v>
      </c>
      <c r="AQ82" s="54">
        <v>14</v>
      </c>
      <c r="AV82" s="50">
        <v>40</v>
      </c>
      <c r="AW82" s="53">
        <v>600.20000000000005</v>
      </c>
      <c r="AX82" s="53">
        <v>507.9</v>
      </c>
      <c r="AY82" s="54">
        <v>12.4</v>
      </c>
      <c r="AZ82" s="43"/>
      <c r="BA82" s="55">
        <f t="shared" si="3"/>
        <v>1.260130170060886</v>
      </c>
      <c r="BB82" s="43"/>
      <c r="BC82" s="50">
        <v>40</v>
      </c>
      <c r="BD82" s="53">
        <v>476.3</v>
      </c>
      <c r="BE82" s="53">
        <v>400.2</v>
      </c>
      <c r="BF82" s="54">
        <v>14</v>
      </c>
    </row>
    <row r="83" spans="33:58" ht="12.75" customHeight="1" x14ac:dyDescent="0.25">
      <c r="AG83" s="57">
        <v>50</v>
      </c>
      <c r="AH83" s="58">
        <v>711</v>
      </c>
      <c r="AI83" s="59">
        <v>602</v>
      </c>
      <c r="AJ83" s="60">
        <v>14</v>
      </c>
      <c r="AK83" s="43"/>
      <c r="AL83" s="55">
        <f t="shared" si="2"/>
        <v>1.2608618549388191</v>
      </c>
      <c r="AM83" s="43"/>
      <c r="AN83" s="57">
        <v>50</v>
      </c>
      <c r="AO83" s="58">
        <v>563.9</v>
      </c>
      <c r="AP83" s="59">
        <v>474.1</v>
      </c>
      <c r="AQ83" s="60">
        <v>14</v>
      </c>
      <c r="AV83" s="57">
        <v>50</v>
      </c>
      <c r="AW83" s="58">
        <v>711</v>
      </c>
      <c r="AX83" s="59">
        <v>602</v>
      </c>
      <c r="AY83" s="60">
        <v>14</v>
      </c>
      <c r="AZ83" s="43"/>
      <c r="BA83" s="55">
        <f t="shared" si="3"/>
        <v>1.2608618549388191</v>
      </c>
      <c r="BB83" s="43"/>
      <c r="BC83" s="57">
        <v>50</v>
      </c>
      <c r="BD83" s="58">
        <v>563.9</v>
      </c>
      <c r="BE83" s="59">
        <v>474.1</v>
      </c>
      <c r="BF83" s="60">
        <v>14</v>
      </c>
    </row>
    <row r="84" spans="33:58" ht="12.75" customHeight="1" x14ac:dyDescent="0.25">
      <c r="AG84" s="61" t="s">
        <v>23</v>
      </c>
      <c r="AH84" s="62">
        <f>AH75/AH74</f>
        <v>1.8676122931442081</v>
      </c>
      <c r="AI84" s="62">
        <f>AI75/AI74</f>
        <v>2.046875</v>
      </c>
      <c r="AJ84" s="43"/>
      <c r="AK84" s="43"/>
      <c r="AL84" s="43"/>
      <c r="AM84" s="43"/>
      <c r="AN84" s="61" t="s">
        <v>23</v>
      </c>
      <c r="AO84" s="62">
        <f>AO75/AO74</f>
        <v>1.7611464968152866</v>
      </c>
      <c r="AP84" s="62">
        <f>AP75/AP74</f>
        <v>1.9906103286384975</v>
      </c>
      <c r="AQ84" s="43"/>
      <c r="AV84" s="67">
        <v>60</v>
      </c>
      <c r="AW84" s="40">
        <v>810</v>
      </c>
      <c r="AX84" s="40">
        <v>688</v>
      </c>
      <c r="AY84" s="40">
        <v>103</v>
      </c>
      <c r="AZ84" s="43"/>
      <c r="BA84" s="55">
        <f t="shared" ref="BA84:BA87" si="4">AW84/BD84</f>
        <v>1.2577639751552796</v>
      </c>
      <c r="BB84" s="43"/>
      <c r="BC84" s="67">
        <v>60</v>
      </c>
      <c r="BD84" s="40">
        <v>644</v>
      </c>
      <c r="BE84" s="40">
        <v>543</v>
      </c>
      <c r="BF84" s="40">
        <v>81</v>
      </c>
    </row>
    <row r="85" spans="33:58" ht="12.75" customHeight="1" x14ac:dyDescent="0.25"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V85" s="67">
        <v>70</v>
      </c>
      <c r="AW85" s="40">
        <v>903</v>
      </c>
      <c r="AX85" s="40">
        <v>768</v>
      </c>
      <c r="AY85" s="40">
        <v>114</v>
      </c>
      <c r="AZ85" s="43"/>
      <c r="BA85" s="55">
        <f t="shared" si="4"/>
        <v>1.2576601671309193</v>
      </c>
      <c r="BB85" s="43"/>
      <c r="BC85" s="67">
        <v>70</v>
      </c>
      <c r="BD85" s="40">
        <v>718</v>
      </c>
      <c r="BE85" s="40">
        <v>607</v>
      </c>
      <c r="BF85" s="40">
        <v>90</v>
      </c>
    </row>
    <row r="86" spans="33:58" ht="12.75" customHeight="1" x14ac:dyDescent="0.25">
      <c r="AV86" s="67">
        <v>80</v>
      </c>
      <c r="AW86" s="40">
        <v>991</v>
      </c>
      <c r="AX86" s="40">
        <v>844</v>
      </c>
      <c r="AY86" s="40">
        <v>125</v>
      </c>
      <c r="BA86" s="55">
        <f t="shared" si="4"/>
        <v>1.2576142131979695</v>
      </c>
      <c r="BC86" s="67">
        <v>80</v>
      </c>
      <c r="BD86" s="40">
        <v>788</v>
      </c>
      <c r="BE86" s="40">
        <v>667</v>
      </c>
      <c r="BF86" s="40">
        <v>99</v>
      </c>
    </row>
    <row r="87" spans="33:58" ht="12.75" customHeight="1" x14ac:dyDescent="0.25">
      <c r="AT87" s="66"/>
      <c r="AV87" s="68">
        <v>160</v>
      </c>
      <c r="AW87" s="41">
        <v>1651</v>
      </c>
      <c r="AX87" s="41">
        <v>1411</v>
      </c>
      <c r="AY87" s="41">
        <v>208</v>
      </c>
      <c r="BA87" s="55">
        <f t="shared" si="4"/>
        <v>1.2545592705167172</v>
      </c>
      <c r="BC87" s="68">
        <v>160</v>
      </c>
      <c r="BD87" s="41">
        <v>1316</v>
      </c>
      <c r="BE87" s="41">
        <v>1120</v>
      </c>
      <c r="BF87" s="41">
        <v>164</v>
      </c>
    </row>
    <row r="88" spans="33:58" ht="12.75" customHeight="1" x14ac:dyDescent="0.25">
      <c r="AT88" s="66"/>
    </row>
    <row r="89" spans="33:58" ht="12.75" customHeight="1" x14ac:dyDescent="0.25"/>
    <row r="90" spans="33:58" ht="12.75" customHeight="1" x14ac:dyDescent="0.25"/>
    <row r="91" spans="33:58" ht="12.75" customHeight="1" x14ac:dyDescent="0.25"/>
    <row r="92" spans="33:58" ht="12.75" customHeight="1" x14ac:dyDescent="0.25"/>
    <row r="93" spans="33:58" ht="12.75" customHeight="1" x14ac:dyDescent="0.25"/>
    <row r="94" spans="33:58" ht="12.75" customHeight="1" x14ac:dyDescent="0.25"/>
    <row r="95" spans="33:58" ht="12.75" customHeight="1" x14ac:dyDescent="0.25">
      <c r="AG95" s="44"/>
      <c r="AH95" s="45">
        <v>3783</v>
      </c>
      <c r="AI95" s="63"/>
      <c r="AJ95" s="64" t="s">
        <v>38</v>
      </c>
      <c r="AK95" s="66" t="s">
        <v>44</v>
      </c>
      <c r="AL95" s="43"/>
      <c r="AM95" s="43"/>
      <c r="AN95" s="44"/>
      <c r="AO95" s="45">
        <v>3783</v>
      </c>
      <c r="AP95" s="63"/>
      <c r="AQ95" s="64" t="s">
        <v>38</v>
      </c>
    </row>
    <row r="96" spans="33:58" ht="12.75" customHeight="1" x14ac:dyDescent="0.25">
      <c r="AG96" s="46"/>
      <c r="AH96" s="47" t="s">
        <v>26</v>
      </c>
      <c r="AI96" s="42"/>
      <c r="AJ96" s="42"/>
      <c r="AK96" s="66" t="s">
        <v>43</v>
      </c>
      <c r="AL96" s="43"/>
      <c r="AM96" s="43"/>
      <c r="AN96" s="46"/>
      <c r="AO96" s="47" t="s">
        <v>22</v>
      </c>
      <c r="AP96" s="42"/>
      <c r="AQ96" s="42"/>
    </row>
    <row r="97" spans="33:58" ht="12.75" customHeight="1" x14ac:dyDescent="0.25">
      <c r="AG97" s="48"/>
      <c r="AH97" s="49"/>
      <c r="AI97" s="49"/>
      <c r="AJ97" s="49"/>
      <c r="AK97" s="43"/>
      <c r="AL97" s="43"/>
      <c r="AM97" s="43"/>
      <c r="AN97" s="48"/>
      <c r="AO97" s="49"/>
      <c r="AP97" s="49"/>
      <c r="AQ97" s="49"/>
    </row>
    <row r="98" spans="33:58" ht="12.75" customHeight="1" x14ac:dyDescent="0.25">
      <c r="AG98" s="50"/>
      <c r="AH98" s="49" t="s">
        <v>4</v>
      </c>
      <c r="AI98" s="49" t="s">
        <v>13</v>
      </c>
      <c r="AJ98" s="49" t="s">
        <v>16</v>
      </c>
      <c r="AK98" s="43"/>
      <c r="AL98" s="49" t="s">
        <v>4</v>
      </c>
      <c r="AM98" s="43"/>
      <c r="AN98" s="50"/>
      <c r="AO98" s="49" t="s">
        <v>4</v>
      </c>
      <c r="AP98" s="49" t="s">
        <v>13</v>
      </c>
      <c r="AQ98" s="49" t="s">
        <v>16</v>
      </c>
    </row>
    <row r="99" spans="33:58" ht="12.75" customHeight="1" x14ac:dyDescent="0.25">
      <c r="AG99" s="51" t="s">
        <v>11</v>
      </c>
      <c r="AH99" s="52" t="s">
        <v>1</v>
      </c>
      <c r="AI99" s="52" t="s">
        <v>1</v>
      </c>
      <c r="AJ99" s="52" t="s">
        <v>1</v>
      </c>
      <c r="AK99" s="43"/>
      <c r="AL99" s="65" t="s">
        <v>39</v>
      </c>
      <c r="AM99" s="43"/>
      <c r="AN99" s="51" t="s">
        <v>11</v>
      </c>
      <c r="AO99" s="52" t="s">
        <v>1</v>
      </c>
      <c r="AP99" s="52" t="s">
        <v>1</v>
      </c>
      <c r="AQ99" s="52" t="s">
        <v>1</v>
      </c>
    </row>
    <row r="100" spans="33:58" ht="12.75" customHeight="1" x14ac:dyDescent="0.25">
      <c r="AG100" s="50">
        <v>1</v>
      </c>
      <c r="AH100" s="53">
        <v>42.3</v>
      </c>
      <c r="AI100" s="53">
        <v>32</v>
      </c>
      <c r="AJ100" s="54">
        <v>6.2</v>
      </c>
      <c r="AK100" s="43"/>
      <c r="AL100" s="55">
        <f t="shared" ref="AL100:AL109" si="5">AH100/AO100</f>
        <v>1.1340482573726542</v>
      </c>
      <c r="AM100" s="43"/>
      <c r="AN100" s="50">
        <v>1</v>
      </c>
      <c r="AO100" s="53">
        <v>37.299999999999997</v>
      </c>
      <c r="AP100" s="53">
        <v>27</v>
      </c>
      <c r="AQ100" s="54">
        <v>14</v>
      </c>
    </row>
    <row r="101" spans="33:58" ht="12.75" customHeight="1" x14ac:dyDescent="0.25">
      <c r="AG101" s="50">
        <v>2</v>
      </c>
      <c r="AH101" s="56">
        <v>79</v>
      </c>
      <c r="AI101" s="53">
        <v>65.5</v>
      </c>
      <c r="AJ101" s="54">
        <v>8.6</v>
      </c>
      <c r="AK101" s="43"/>
      <c r="AL101" s="55">
        <f t="shared" si="5"/>
        <v>1.1773472429210134</v>
      </c>
      <c r="AM101" s="43"/>
      <c r="AN101" s="50">
        <v>2</v>
      </c>
      <c r="AO101" s="56">
        <v>67.099999999999994</v>
      </c>
      <c r="AP101" s="53">
        <v>53.9</v>
      </c>
      <c r="AQ101" s="54">
        <v>14</v>
      </c>
      <c r="AV101" s="44"/>
      <c r="AW101" s="45">
        <v>3783</v>
      </c>
      <c r="AX101" s="63"/>
      <c r="AY101" s="64" t="s">
        <v>38</v>
      </c>
      <c r="AZ101" s="66" t="s">
        <v>44</v>
      </c>
      <c r="BA101" s="43"/>
      <c r="BB101" s="43"/>
      <c r="BC101" s="44"/>
      <c r="BD101" s="45">
        <v>3783</v>
      </c>
      <c r="BE101" s="63"/>
      <c r="BF101" s="64" t="s">
        <v>38</v>
      </c>
    </row>
    <row r="102" spans="33:58" ht="12.75" customHeight="1" x14ac:dyDescent="0.25">
      <c r="AG102" s="50">
        <v>3</v>
      </c>
      <c r="AH102" s="53">
        <v>104.3</v>
      </c>
      <c r="AI102" s="53">
        <v>88.5</v>
      </c>
      <c r="AJ102" s="54">
        <v>9.4</v>
      </c>
      <c r="AK102" s="43"/>
      <c r="AL102" s="55">
        <f t="shared" si="5"/>
        <v>1.1512141280353201</v>
      </c>
      <c r="AM102" s="43"/>
      <c r="AN102" s="50">
        <v>3</v>
      </c>
      <c r="AO102" s="53">
        <v>90.6</v>
      </c>
      <c r="AP102" s="53">
        <v>75.400000000000006</v>
      </c>
      <c r="AQ102" s="54">
        <v>14</v>
      </c>
      <c r="AV102" s="46"/>
      <c r="AW102" s="47" t="s">
        <v>26</v>
      </c>
      <c r="AX102" s="42"/>
      <c r="AY102" s="42"/>
      <c r="AZ102" s="66" t="s">
        <v>43</v>
      </c>
      <c r="BA102" s="43"/>
      <c r="BB102" s="43"/>
      <c r="BC102" s="46"/>
      <c r="BD102" s="47" t="s">
        <v>22</v>
      </c>
      <c r="BE102" s="42"/>
      <c r="BF102" s="42"/>
    </row>
    <row r="103" spans="33:58" ht="12.75" customHeight="1" x14ac:dyDescent="0.25">
      <c r="AG103" s="50">
        <v>4</v>
      </c>
      <c r="AH103" s="53">
        <v>124</v>
      </c>
      <c r="AI103" s="53">
        <v>105.5</v>
      </c>
      <c r="AJ103" s="54">
        <v>10.6</v>
      </c>
      <c r="AK103" s="43"/>
      <c r="AL103" s="55">
        <f t="shared" si="5"/>
        <v>1.1131059245960502</v>
      </c>
      <c r="AM103" s="43"/>
      <c r="AN103" s="50">
        <v>4</v>
      </c>
      <c r="AO103" s="53">
        <v>111.4</v>
      </c>
      <c r="AP103" s="53">
        <v>93.5</v>
      </c>
      <c r="AQ103" s="54">
        <v>14</v>
      </c>
      <c r="AV103" s="48"/>
      <c r="AW103" s="49"/>
      <c r="AX103" s="49"/>
      <c r="AY103" s="49"/>
      <c r="AZ103" s="43"/>
      <c r="BA103" s="43"/>
      <c r="BB103" s="43"/>
      <c r="BC103" s="48"/>
      <c r="BD103" s="49"/>
      <c r="BE103" s="49"/>
      <c r="BF103" s="49"/>
    </row>
    <row r="104" spans="33:58" ht="12.75" customHeight="1" x14ac:dyDescent="0.25">
      <c r="AG104" s="50">
        <v>5</v>
      </c>
      <c r="AH104" s="56">
        <v>140.4</v>
      </c>
      <c r="AI104" s="53">
        <v>120.5</v>
      </c>
      <c r="AJ104" s="54">
        <v>10.199999999999999</v>
      </c>
      <c r="AK104" s="43"/>
      <c r="AL104" s="55">
        <f t="shared" si="5"/>
        <v>1.0841698841698841</v>
      </c>
      <c r="AM104" s="43"/>
      <c r="AN104" s="50">
        <v>5</v>
      </c>
      <c r="AO104" s="56">
        <v>129.5</v>
      </c>
      <c r="AP104" s="53">
        <v>110.2</v>
      </c>
      <c r="AQ104" s="54">
        <v>14</v>
      </c>
      <c r="AV104" s="50"/>
      <c r="AW104" s="49" t="s">
        <v>4</v>
      </c>
      <c r="AX104" s="49" t="s">
        <v>13</v>
      </c>
      <c r="AY104" s="49" t="s">
        <v>16</v>
      </c>
      <c r="AZ104" s="43"/>
      <c r="BA104" s="49" t="s">
        <v>4</v>
      </c>
      <c r="BB104" s="43"/>
      <c r="BC104" s="50"/>
      <c r="BD104" s="49" t="s">
        <v>4</v>
      </c>
      <c r="BE104" s="49" t="s">
        <v>13</v>
      </c>
      <c r="BF104" s="49" t="s">
        <v>16</v>
      </c>
    </row>
    <row r="105" spans="33:58" ht="12.75" customHeight="1" x14ac:dyDescent="0.25">
      <c r="AG105" s="50">
        <v>10</v>
      </c>
      <c r="AH105" s="53">
        <v>218.9</v>
      </c>
      <c r="AI105" s="53">
        <v>186.9</v>
      </c>
      <c r="AJ105" s="54">
        <v>10.1</v>
      </c>
      <c r="AK105" s="43"/>
      <c r="AL105" s="55">
        <f t="shared" si="5"/>
        <v>1.0238540692235734</v>
      </c>
      <c r="AM105" s="43"/>
      <c r="AN105" s="50">
        <v>10</v>
      </c>
      <c r="AO105" s="53">
        <v>213.8</v>
      </c>
      <c r="AP105" s="53">
        <v>182.2</v>
      </c>
      <c r="AQ105" s="54">
        <v>14</v>
      </c>
      <c r="AV105" s="51" t="s">
        <v>11</v>
      </c>
      <c r="AW105" s="52" t="s">
        <v>1</v>
      </c>
      <c r="AX105" s="52" t="s">
        <v>1</v>
      </c>
      <c r="AY105" s="52" t="s">
        <v>1</v>
      </c>
      <c r="AZ105" s="43"/>
      <c r="BA105" s="65" t="s">
        <v>39</v>
      </c>
      <c r="BB105" s="43"/>
      <c r="BC105" s="51" t="s">
        <v>11</v>
      </c>
      <c r="BD105" s="52" t="s">
        <v>1</v>
      </c>
      <c r="BE105" s="52" t="s">
        <v>1</v>
      </c>
      <c r="BF105" s="52" t="s">
        <v>1</v>
      </c>
    </row>
    <row r="106" spans="33:58" ht="12.75" customHeight="1" x14ac:dyDescent="0.25">
      <c r="AG106" s="50">
        <v>20</v>
      </c>
      <c r="AH106" s="53">
        <v>368.6</v>
      </c>
      <c r="AI106" s="53">
        <v>308</v>
      </c>
      <c r="AJ106" s="54">
        <v>11.8</v>
      </c>
      <c r="AK106" s="43"/>
      <c r="AL106" s="55">
        <f t="shared" si="5"/>
        <v>1.0098630136986302</v>
      </c>
      <c r="AM106" s="43"/>
      <c r="AN106" s="50">
        <v>20</v>
      </c>
      <c r="AO106" s="53">
        <v>365</v>
      </c>
      <c r="AP106" s="53">
        <v>304.8</v>
      </c>
      <c r="AQ106" s="54">
        <v>14</v>
      </c>
      <c r="AV106" s="50">
        <v>1</v>
      </c>
      <c r="AW106" s="53">
        <v>42.3</v>
      </c>
      <c r="AX106" s="53">
        <v>32</v>
      </c>
      <c r="AY106" s="54">
        <v>6.2</v>
      </c>
      <c r="AZ106" s="43"/>
      <c r="BA106" s="55">
        <f t="shared" ref="BA106:BA115" si="6">AW106/BD106</f>
        <v>1.1340482573726542</v>
      </c>
      <c r="BB106" s="43"/>
      <c r="BC106" s="50">
        <v>1</v>
      </c>
      <c r="BD106" s="53">
        <v>37.299999999999997</v>
      </c>
      <c r="BE106" s="53">
        <v>27</v>
      </c>
      <c r="BF106" s="54">
        <v>14</v>
      </c>
    </row>
    <row r="107" spans="33:58" ht="12.75" customHeight="1" x14ac:dyDescent="0.25">
      <c r="AG107" s="50">
        <v>30</v>
      </c>
      <c r="AH107" s="53">
        <v>489.1</v>
      </c>
      <c r="AI107" s="53">
        <v>412.5</v>
      </c>
      <c r="AJ107" s="54">
        <v>11.9</v>
      </c>
      <c r="AK107" s="43"/>
      <c r="AL107" s="55">
        <f t="shared" si="5"/>
        <v>1.0024595203935234</v>
      </c>
      <c r="AM107" s="43"/>
      <c r="AN107" s="50">
        <v>30</v>
      </c>
      <c r="AO107" s="53">
        <v>487.9</v>
      </c>
      <c r="AP107" s="53">
        <v>411.4</v>
      </c>
      <c r="AQ107" s="54">
        <v>14</v>
      </c>
      <c r="AV107" s="50">
        <v>2</v>
      </c>
      <c r="AW107" s="56">
        <v>79</v>
      </c>
      <c r="AX107" s="53">
        <v>65.5</v>
      </c>
      <c r="AY107" s="54">
        <v>8.6</v>
      </c>
      <c r="AZ107" s="43"/>
      <c r="BA107" s="55">
        <f t="shared" si="6"/>
        <v>1.1773472429210134</v>
      </c>
      <c r="BB107" s="43"/>
      <c r="BC107" s="50">
        <v>2</v>
      </c>
      <c r="BD107" s="56">
        <v>67.099999999999994</v>
      </c>
      <c r="BE107" s="53">
        <v>53.9</v>
      </c>
      <c r="BF107" s="54">
        <v>14</v>
      </c>
    </row>
    <row r="108" spans="33:58" ht="12.75" customHeight="1" x14ac:dyDescent="0.25">
      <c r="AG108" s="50">
        <v>40</v>
      </c>
      <c r="AH108" s="53">
        <v>600.20000000000005</v>
      </c>
      <c r="AI108" s="53">
        <v>507.9</v>
      </c>
      <c r="AJ108" s="54">
        <v>12.4</v>
      </c>
      <c r="AK108" s="43"/>
      <c r="AL108" s="55">
        <f t="shared" si="5"/>
        <v>0.99950041631973363</v>
      </c>
      <c r="AM108" s="43"/>
      <c r="AN108" s="50">
        <v>40</v>
      </c>
      <c r="AO108" s="53">
        <v>600.5</v>
      </c>
      <c r="AP108" s="53">
        <v>508.3</v>
      </c>
      <c r="AQ108" s="54">
        <v>14</v>
      </c>
      <c r="AV108" s="50">
        <v>3</v>
      </c>
      <c r="AW108" s="53">
        <v>104.3</v>
      </c>
      <c r="AX108" s="53">
        <v>88.5</v>
      </c>
      <c r="AY108" s="54">
        <v>9.4</v>
      </c>
      <c r="AZ108" s="43"/>
      <c r="BA108" s="55">
        <f t="shared" si="6"/>
        <v>1.1512141280353201</v>
      </c>
      <c r="BB108" s="43"/>
      <c r="BC108" s="50">
        <v>3</v>
      </c>
      <c r="BD108" s="53">
        <v>90.6</v>
      </c>
      <c r="BE108" s="53">
        <v>75.400000000000006</v>
      </c>
      <c r="BF108" s="54">
        <v>14</v>
      </c>
    </row>
    <row r="109" spans="33:58" ht="12.75" customHeight="1" x14ac:dyDescent="0.25">
      <c r="AG109" s="57">
        <v>50</v>
      </c>
      <c r="AH109" s="58">
        <v>711</v>
      </c>
      <c r="AI109" s="59">
        <v>602</v>
      </c>
      <c r="AJ109" s="60">
        <v>14</v>
      </c>
      <c r="AK109" s="43"/>
      <c r="AL109" s="55">
        <f t="shared" si="5"/>
        <v>0.99971878515185597</v>
      </c>
      <c r="AM109" s="43"/>
      <c r="AN109" s="57">
        <v>50</v>
      </c>
      <c r="AO109" s="58">
        <v>711.2</v>
      </c>
      <c r="AP109" s="59">
        <v>602.1</v>
      </c>
      <c r="AQ109" s="60">
        <v>14</v>
      </c>
      <c r="AV109" s="50">
        <v>4</v>
      </c>
      <c r="AW109" s="53">
        <v>124</v>
      </c>
      <c r="AX109" s="53">
        <v>105.5</v>
      </c>
      <c r="AY109" s="54">
        <v>10.6</v>
      </c>
      <c r="AZ109" s="43"/>
      <c r="BA109" s="55">
        <f t="shared" si="6"/>
        <v>1.1131059245960502</v>
      </c>
      <c r="BB109" s="43"/>
      <c r="BC109" s="50">
        <v>4</v>
      </c>
      <c r="BD109" s="53">
        <v>111.4</v>
      </c>
      <c r="BE109" s="53">
        <v>93.5</v>
      </c>
      <c r="BF109" s="54">
        <v>14</v>
      </c>
    </row>
    <row r="110" spans="33:58" ht="12.75" customHeight="1" x14ac:dyDescent="0.25">
      <c r="AG110" s="61" t="s">
        <v>23</v>
      </c>
      <c r="AH110" s="62">
        <f>AH101/AH100</f>
        <v>1.8676122931442081</v>
      </c>
      <c r="AI110" s="62">
        <f>AI101/AI100</f>
        <v>2.046875</v>
      </c>
      <c r="AJ110" s="43"/>
      <c r="AK110" s="43"/>
      <c r="AL110" s="43"/>
      <c r="AM110" s="43"/>
      <c r="AN110" s="61" t="s">
        <v>23</v>
      </c>
      <c r="AO110" s="62">
        <f>AO101/AO100</f>
        <v>1.7989276139410189</v>
      </c>
      <c r="AP110" s="62">
        <f>AP101/AP100</f>
        <v>1.9962962962962962</v>
      </c>
      <c r="AQ110" s="43"/>
      <c r="AV110" s="50">
        <v>5</v>
      </c>
      <c r="AW110" s="56">
        <v>140.4</v>
      </c>
      <c r="AX110" s="53">
        <v>120.5</v>
      </c>
      <c r="AY110" s="54">
        <v>10.199999999999999</v>
      </c>
      <c r="AZ110" s="43"/>
      <c r="BA110" s="55">
        <f t="shared" si="6"/>
        <v>1.0841698841698841</v>
      </c>
      <c r="BB110" s="43"/>
      <c r="BC110" s="50">
        <v>5</v>
      </c>
      <c r="BD110" s="56">
        <v>129.5</v>
      </c>
      <c r="BE110" s="53">
        <v>110.2</v>
      </c>
      <c r="BF110" s="54">
        <v>14</v>
      </c>
    </row>
    <row r="111" spans="33:58" ht="12.75" customHeight="1" x14ac:dyDescent="0.25">
      <c r="AV111" s="50">
        <v>10</v>
      </c>
      <c r="AW111" s="53">
        <v>218.9</v>
      </c>
      <c r="AX111" s="53">
        <v>186.9</v>
      </c>
      <c r="AY111" s="54">
        <v>10.1</v>
      </c>
      <c r="AZ111" s="43"/>
      <c r="BA111" s="55">
        <f t="shared" si="6"/>
        <v>1.0238540692235734</v>
      </c>
      <c r="BB111" s="43"/>
      <c r="BC111" s="50">
        <v>10</v>
      </c>
      <c r="BD111" s="53">
        <v>213.8</v>
      </c>
      <c r="BE111" s="53">
        <v>182.2</v>
      </c>
      <c r="BF111" s="54">
        <v>14</v>
      </c>
    </row>
    <row r="112" spans="33:58" ht="12.75" customHeight="1" x14ac:dyDescent="0.25">
      <c r="AV112" s="50">
        <v>20</v>
      </c>
      <c r="AW112" s="53">
        <v>368.6</v>
      </c>
      <c r="AX112" s="53">
        <v>308</v>
      </c>
      <c r="AY112" s="54">
        <v>11.8</v>
      </c>
      <c r="AZ112" s="43"/>
      <c r="BA112" s="55">
        <f t="shared" si="6"/>
        <v>1.0098630136986302</v>
      </c>
      <c r="BB112" s="43"/>
      <c r="BC112" s="50">
        <v>20</v>
      </c>
      <c r="BD112" s="53">
        <v>365</v>
      </c>
      <c r="BE112" s="53">
        <v>304.8</v>
      </c>
      <c r="BF112" s="54">
        <v>14</v>
      </c>
    </row>
    <row r="113" spans="48:58" ht="12.75" customHeight="1" x14ac:dyDescent="0.25">
      <c r="AV113" s="50">
        <v>30</v>
      </c>
      <c r="AW113" s="53">
        <v>489.1</v>
      </c>
      <c r="AX113" s="53">
        <v>412.5</v>
      </c>
      <c r="AY113" s="54">
        <v>11.9</v>
      </c>
      <c r="AZ113" s="43"/>
      <c r="BA113" s="55">
        <f t="shared" si="6"/>
        <v>1.0024595203935234</v>
      </c>
      <c r="BB113" s="43"/>
      <c r="BC113" s="50">
        <v>30</v>
      </c>
      <c r="BD113" s="53">
        <v>487.9</v>
      </c>
      <c r="BE113" s="53">
        <v>411.4</v>
      </c>
      <c r="BF113" s="54">
        <v>14</v>
      </c>
    </row>
    <row r="114" spans="48:58" ht="12.75" customHeight="1" x14ac:dyDescent="0.25">
      <c r="AV114" s="50">
        <v>40</v>
      </c>
      <c r="AW114" s="53">
        <v>600.20000000000005</v>
      </c>
      <c r="AX114" s="53">
        <v>507.9</v>
      </c>
      <c r="AY114" s="54">
        <v>12.4</v>
      </c>
      <c r="AZ114" s="43"/>
      <c r="BA114" s="55">
        <f t="shared" si="6"/>
        <v>0.99950041631973363</v>
      </c>
      <c r="BB114" s="43"/>
      <c r="BC114" s="50">
        <v>40</v>
      </c>
      <c r="BD114" s="53">
        <v>600.5</v>
      </c>
      <c r="BE114" s="53">
        <v>508.3</v>
      </c>
      <c r="BF114" s="54">
        <v>14</v>
      </c>
    </row>
    <row r="115" spans="48:58" ht="12.75" customHeight="1" x14ac:dyDescent="0.25">
      <c r="AV115" s="57">
        <v>50</v>
      </c>
      <c r="AW115" s="58">
        <v>711</v>
      </c>
      <c r="AX115" s="59">
        <v>602</v>
      </c>
      <c r="AY115" s="60">
        <v>14</v>
      </c>
      <c r="AZ115" s="43"/>
      <c r="BA115" s="55">
        <f t="shared" si="6"/>
        <v>0.99971878515185597</v>
      </c>
      <c r="BB115" s="43"/>
      <c r="BC115" s="57">
        <v>50</v>
      </c>
      <c r="BD115" s="58">
        <v>711.2</v>
      </c>
      <c r="BE115" s="59">
        <v>602.1</v>
      </c>
      <c r="BF115" s="60">
        <v>14</v>
      </c>
    </row>
    <row r="116" spans="48:58" ht="12.75" customHeight="1" x14ac:dyDescent="0.25">
      <c r="AV116" s="67">
        <v>60</v>
      </c>
      <c r="AW116" s="40">
        <v>810</v>
      </c>
      <c r="AX116" s="40">
        <v>688</v>
      </c>
      <c r="AY116" s="40">
        <v>103</v>
      </c>
      <c r="AZ116" s="43"/>
      <c r="BA116" s="55">
        <f t="shared" ref="BA116:BA119" si="7">AW116/BD116</f>
        <v>0.99753694581280783</v>
      </c>
      <c r="BB116" s="43"/>
      <c r="BC116" s="67">
        <v>60</v>
      </c>
      <c r="BD116" s="40">
        <v>812</v>
      </c>
      <c r="BE116" s="40">
        <v>690</v>
      </c>
      <c r="BF116" s="40">
        <v>103</v>
      </c>
    </row>
    <row r="117" spans="48:58" ht="12.75" customHeight="1" x14ac:dyDescent="0.25">
      <c r="AV117" s="67">
        <v>70</v>
      </c>
      <c r="AW117" s="40">
        <v>903</v>
      </c>
      <c r="AX117" s="40">
        <v>768</v>
      </c>
      <c r="AY117" s="40">
        <v>114</v>
      </c>
      <c r="BA117" s="55">
        <f t="shared" si="7"/>
        <v>0.99668874172185429</v>
      </c>
      <c r="BC117" s="67">
        <v>70</v>
      </c>
      <c r="BD117" s="40">
        <v>906</v>
      </c>
      <c r="BE117" s="40">
        <v>771</v>
      </c>
      <c r="BF117" s="40">
        <v>114</v>
      </c>
    </row>
    <row r="118" spans="48:58" ht="12.75" customHeight="1" x14ac:dyDescent="0.25">
      <c r="AV118" s="67">
        <v>80</v>
      </c>
      <c r="AW118" s="40">
        <v>991</v>
      </c>
      <c r="AX118" s="40">
        <v>844</v>
      </c>
      <c r="AY118" s="40">
        <v>125</v>
      </c>
      <c r="BA118" s="55">
        <f t="shared" si="7"/>
        <v>0.99497991967871491</v>
      </c>
      <c r="BC118" s="67">
        <v>80</v>
      </c>
      <c r="BD118" s="40">
        <v>996</v>
      </c>
      <c r="BE118" s="40">
        <v>848</v>
      </c>
      <c r="BF118" s="40">
        <v>125</v>
      </c>
    </row>
    <row r="119" spans="48:58" ht="12.75" customHeight="1" x14ac:dyDescent="0.25">
      <c r="AV119" s="68">
        <v>160</v>
      </c>
      <c r="AW119" s="41">
        <v>1651</v>
      </c>
      <c r="AX119" s="41">
        <v>1411</v>
      </c>
      <c r="AY119" s="41">
        <v>208</v>
      </c>
      <c r="BA119" s="55">
        <f t="shared" si="7"/>
        <v>0.99278412507516534</v>
      </c>
      <c r="BC119" s="68">
        <v>160</v>
      </c>
      <c r="BD119" s="41">
        <v>1663</v>
      </c>
      <c r="BE119" s="41">
        <v>1422</v>
      </c>
      <c r="BF119" s="41">
        <v>209</v>
      </c>
    </row>
    <row r="120" spans="48:58" ht="12.75" customHeight="1" x14ac:dyDescent="0.25"/>
    <row r="121" spans="48:58" ht="12.75" customHeight="1" x14ac:dyDescent="0.25"/>
    <row r="122" spans="48:58" ht="12.75" customHeight="1" x14ac:dyDescent="0.25"/>
  </sheetData>
  <mergeCells count="8">
    <mergeCell ref="F33:G33"/>
    <mergeCell ref="R33:S33"/>
    <mergeCell ref="C9:K9"/>
    <mergeCell ref="O9:W9"/>
    <mergeCell ref="F10:G10"/>
    <mergeCell ref="R10:S10"/>
    <mergeCell ref="C32:K32"/>
    <mergeCell ref="O32:W3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new_linear_targ_01</vt:lpstr>
      <vt:lpstr>4_increm_targets_vdb(bu)</vt:lpstr>
      <vt:lpstr>4_increm_targets_vdb</vt:lpstr>
      <vt:lpstr>4_increm_targets_vdb_02</vt:lpstr>
      <vt:lpstr>4_increm_targets</vt:lpstr>
      <vt:lpstr>old_146_103</vt:lpstr>
      <vt:lpstr>old_109_103</vt:lpstr>
      <vt:lpstr>old_109_146</vt:lpstr>
      <vt:lpstr>old_109_103_lreg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2022-05-17T15:07:35Z</dcterms:created>
  <dcterms:modified xsi:type="dcterms:W3CDTF">2024-08-24T09:58:50Z</dcterms:modified>
</cp:coreProperties>
</file>